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firstSheet="2" activeTab="11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  <sheet name="THANG 9" sheetId="26" r:id="rId10"/>
    <sheet name="THANG 10" sheetId="27" r:id="rId11"/>
    <sheet name="THANG 11" sheetId="28" r:id="rId12"/>
  </sheets>
  <definedNames>
    <definedName name="_xlnm.Print_Area" localSheetId="0">'THANG 1'!$A$1:$K$36</definedName>
    <definedName name="_xlnm.Print_Area" localSheetId="10">'THANG 10'!$A$1:$R$47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0">'THANG 10'!$3:$3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K24" i="28" l="1"/>
  <c r="R24" i="28"/>
  <c r="Q24" i="28"/>
  <c r="P24" i="28"/>
  <c r="O24" i="28"/>
  <c r="N24" i="28"/>
  <c r="J24" i="28"/>
  <c r="F23" i="28"/>
  <c r="T23" i="28" s="1"/>
  <c r="F22" i="28"/>
  <c r="H22" i="28" s="1"/>
  <c r="F21" i="28"/>
  <c r="T21" i="28" s="1"/>
  <c r="F20" i="28"/>
  <c r="T20" i="28" s="1"/>
  <c r="F19" i="28"/>
  <c r="T19" i="28" s="1"/>
  <c r="H18" i="28"/>
  <c r="T18" i="28" s="1"/>
  <c r="F18" i="28"/>
  <c r="F17" i="28"/>
  <c r="F16" i="28"/>
  <c r="T16" i="28" s="1"/>
  <c r="F15" i="28"/>
  <c r="T15" i="28" s="1"/>
  <c r="F14" i="28"/>
  <c r="F13" i="28"/>
  <c r="H13" i="28" s="1"/>
  <c r="F12" i="28"/>
  <c r="T12" i="28" s="1"/>
  <c r="F11" i="28"/>
  <c r="T11" i="28" s="1"/>
  <c r="F10" i="28"/>
  <c r="T10" i="28" s="1"/>
  <c r="F9" i="28"/>
  <c r="T8" i="28"/>
  <c r="I8" i="28"/>
  <c r="L8" i="28" s="1"/>
  <c r="F8" i="28"/>
  <c r="F7" i="28"/>
  <c r="I7" i="28" s="1"/>
  <c r="L7" i="28" s="1"/>
  <c r="F6" i="28"/>
  <c r="H6" i="28" s="1"/>
  <c r="H5" i="28"/>
  <c r="T5" i="28" s="1"/>
  <c r="F5" i="28"/>
  <c r="T22" i="28" l="1"/>
  <c r="M7" i="28"/>
  <c r="S7" i="28" s="1"/>
  <c r="M8" i="28"/>
  <c r="S8" i="28" s="1"/>
  <c r="T6" i="28"/>
  <c r="I6" i="28"/>
  <c r="I13" i="28"/>
  <c r="T13" i="28"/>
  <c r="T17" i="28"/>
  <c r="I5" i="28"/>
  <c r="I15" i="28"/>
  <c r="T7" i="28"/>
  <c r="I17" i="28"/>
  <c r="I10" i="28"/>
  <c r="I12" i="28"/>
  <c r="H17" i="28"/>
  <c r="I18" i="28"/>
  <c r="I20" i="28"/>
  <c r="I22" i="28"/>
  <c r="H9" i="28"/>
  <c r="T9" i="28" s="1"/>
  <c r="H14" i="28"/>
  <c r="I14" i="28" s="1"/>
  <c r="I11" i="28"/>
  <c r="I16" i="28"/>
  <c r="I19" i="28"/>
  <c r="I21" i="28"/>
  <c r="I23" i="28"/>
  <c r="Q24" i="27"/>
  <c r="P24" i="27"/>
  <c r="O24" i="27"/>
  <c r="N24" i="27"/>
  <c r="M24" i="27"/>
  <c r="J24" i="27"/>
  <c r="F23" i="27"/>
  <c r="S23" i="27" s="1"/>
  <c r="F22" i="27"/>
  <c r="S22" i="27" s="1"/>
  <c r="F21" i="27"/>
  <c r="S21" i="27" s="1"/>
  <c r="F20" i="27"/>
  <c r="S20" i="27" s="1"/>
  <c r="F19" i="27"/>
  <c r="S19" i="27" s="1"/>
  <c r="F18" i="27"/>
  <c r="F17" i="27"/>
  <c r="H17" i="27" s="1"/>
  <c r="I17" i="27" s="1"/>
  <c r="K17" i="27" s="1"/>
  <c r="L17" i="27" s="1"/>
  <c r="R17" i="27" s="1"/>
  <c r="F16" i="27"/>
  <c r="F15" i="27"/>
  <c r="S15" i="27" s="1"/>
  <c r="F14" i="27"/>
  <c r="H14" i="27" s="1"/>
  <c r="F13" i="27"/>
  <c r="F12" i="27"/>
  <c r="S12" i="27" s="1"/>
  <c r="F11" i="27"/>
  <c r="F10" i="27"/>
  <c r="S10" i="27" s="1"/>
  <c r="F9" i="27"/>
  <c r="H9" i="27" s="1"/>
  <c r="F8" i="27"/>
  <c r="S8" i="27" s="1"/>
  <c r="F7" i="27"/>
  <c r="S7" i="27" s="1"/>
  <c r="F6" i="27"/>
  <c r="F5" i="27"/>
  <c r="M19" i="28" l="1"/>
  <c r="S19" i="28" s="1"/>
  <c r="L19" i="28"/>
  <c r="L14" i="28"/>
  <c r="M14" i="28" s="1"/>
  <c r="S14" i="28" s="1"/>
  <c r="M18" i="28"/>
  <c r="S18" i="28" s="1"/>
  <c r="L18" i="28"/>
  <c r="L17" i="28"/>
  <c r="M17" i="28" s="1"/>
  <c r="S17" i="28" s="1"/>
  <c r="M6" i="28"/>
  <c r="S6" i="28" s="1"/>
  <c r="L6" i="28"/>
  <c r="L16" i="28"/>
  <c r="M16" i="28" s="1"/>
  <c r="S16" i="28" s="1"/>
  <c r="M23" i="28"/>
  <c r="S23" i="28" s="1"/>
  <c r="L23" i="28"/>
  <c r="L11" i="28"/>
  <c r="M11" i="28" s="1"/>
  <c r="S11" i="28" s="1"/>
  <c r="M22" i="28"/>
  <c r="S22" i="28" s="1"/>
  <c r="L22" i="28"/>
  <c r="L12" i="28"/>
  <c r="M12" i="28" s="1"/>
  <c r="S12" i="28" s="1"/>
  <c r="M15" i="28"/>
  <c r="S15" i="28" s="1"/>
  <c r="L15" i="28"/>
  <c r="L13" i="28"/>
  <c r="M13" i="28" s="1"/>
  <c r="S13" i="28" s="1"/>
  <c r="M21" i="28"/>
  <c r="S21" i="28" s="1"/>
  <c r="L21" i="28"/>
  <c r="I9" i="28"/>
  <c r="L20" i="28"/>
  <c r="M20" i="28" s="1"/>
  <c r="S20" i="28" s="1"/>
  <c r="L10" i="28"/>
  <c r="M10" i="28" s="1"/>
  <c r="S10" i="28" s="1"/>
  <c r="L5" i="28"/>
  <c r="T14" i="28"/>
  <c r="I23" i="27"/>
  <c r="K23" i="27" s="1"/>
  <c r="L23" i="27" s="1"/>
  <c r="R23" i="27" s="1"/>
  <c r="I7" i="27"/>
  <c r="K7" i="27" s="1"/>
  <c r="L7" i="27" s="1"/>
  <c r="R7" i="27" s="1"/>
  <c r="I19" i="27"/>
  <c r="K19" i="27" s="1"/>
  <c r="L19" i="27" s="1"/>
  <c r="R19" i="27" s="1"/>
  <c r="I21" i="27"/>
  <c r="K21" i="27" s="1"/>
  <c r="L21" i="27" s="1"/>
  <c r="R21" i="27" s="1"/>
  <c r="S17" i="27"/>
  <c r="S14" i="27"/>
  <c r="I14" i="27"/>
  <c r="K14" i="27" s="1"/>
  <c r="L14" i="27" s="1"/>
  <c r="R14" i="27" s="1"/>
  <c r="H6" i="27"/>
  <c r="S6" i="27" s="1"/>
  <c r="S9" i="27"/>
  <c r="I9" i="27"/>
  <c r="K9" i="27" s="1"/>
  <c r="L9" i="27" s="1"/>
  <c r="R9" i="27" s="1"/>
  <c r="S11" i="27"/>
  <c r="I11" i="27"/>
  <c r="K11" i="27" s="1"/>
  <c r="L11" i="27" s="1"/>
  <c r="R11" i="27" s="1"/>
  <c r="H13" i="27"/>
  <c r="S13" i="27" s="1"/>
  <c r="S16" i="27"/>
  <c r="I16" i="27"/>
  <c r="K16" i="27" s="1"/>
  <c r="L16" i="27" s="1"/>
  <c r="R16" i="27" s="1"/>
  <c r="H5" i="27"/>
  <c r="S5" i="27" s="1"/>
  <c r="I8" i="27"/>
  <c r="K8" i="27" s="1"/>
  <c r="L8" i="27" s="1"/>
  <c r="R8" i="27" s="1"/>
  <c r="H18" i="27"/>
  <c r="S18" i="27" s="1"/>
  <c r="I20" i="27"/>
  <c r="K20" i="27" s="1"/>
  <c r="L20" i="27" s="1"/>
  <c r="R20" i="27" s="1"/>
  <c r="I22" i="27"/>
  <c r="K22" i="27" s="1"/>
  <c r="L22" i="27" s="1"/>
  <c r="R22" i="27" s="1"/>
  <c r="I5" i="27"/>
  <c r="K5" i="27" s="1"/>
  <c r="L5" i="27" s="1"/>
  <c r="I10" i="27"/>
  <c r="K10" i="27" s="1"/>
  <c r="L10" i="27" s="1"/>
  <c r="R10" i="27" s="1"/>
  <c r="I12" i="27"/>
  <c r="K12" i="27" s="1"/>
  <c r="L12" i="27" s="1"/>
  <c r="R12" i="27" s="1"/>
  <c r="I15" i="27"/>
  <c r="K15" i="27" s="1"/>
  <c r="L15" i="27" s="1"/>
  <c r="R15" i="27" s="1"/>
  <c r="S6" i="26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5" i="26"/>
  <c r="L24" i="28" l="1"/>
  <c r="M5" i="28"/>
  <c r="M9" i="28"/>
  <c r="S9" i="28" s="1"/>
  <c r="L9" i="28"/>
  <c r="I18" i="27"/>
  <c r="K18" i="27" s="1"/>
  <c r="L18" i="27" s="1"/>
  <c r="R18" i="27" s="1"/>
  <c r="R5" i="27"/>
  <c r="I6" i="27"/>
  <c r="K6" i="27" s="1"/>
  <c r="L6" i="27" s="1"/>
  <c r="R6" i="27" s="1"/>
  <c r="I13" i="27"/>
  <c r="K13" i="27" s="1"/>
  <c r="L13" i="27" s="1"/>
  <c r="R13" i="27" s="1"/>
  <c r="L24" i="26"/>
  <c r="Q25" i="26"/>
  <c r="P25" i="26"/>
  <c r="O25" i="26"/>
  <c r="N25" i="26"/>
  <c r="M25" i="26"/>
  <c r="J25" i="26"/>
  <c r="F24" i="26"/>
  <c r="I24" i="26" s="1"/>
  <c r="K24" i="26" s="1"/>
  <c r="R24" i="26" s="1"/>
  <c r="F23" i="26"/>
  <c r="I23" i="26" s="1"/>
  <c r="K23" i="26" s="1"/>
  <c r="L23" i="26" s="1"/>
  <c r="R23" i="26" s="1"/>
  <c r="F22" i="26"/>
  <c r="I22" i="26" s="1"/>
  <c r="K22" i="26" s="1"/>
  <c r="L22" i="26" s="1"/>
  <c r="R22" i="26" s="1"/>
  <c r="F21" i="26"/>
  <c r="I21" i="26" s="1"/>
  <c r="K21" i="26" s="1"/>
  <c r="L21" i="26" s="1"/>
  <c r="R21" i="26" s="1"/>
  <c r="F20" i="26"/>
  <c r="I20" i="26" s="1"/>
  <c r="K20" i="26" s="1"/>
  <c r="L20" i="26" s="1"/>
  <c r="R20" i="26" s="1"/>
  <c r="F19" i="26"/>
  <c r="F18" i="26"/>
  <c r="H18" i="26" s="1"/>
  <c r="I18" i="26" s="1"/>
  <c r="K18" i="26" s="1"/>
  <c r="L18" i="26" s="1"/>
  <c r="R18" i="26" s="1"/>
  <c r="F17" i="26"/>
  <c r="F16" i="26"/>
  <c r="I16" i="26" s="1"/>
  <c r="K16" i="26" s="1"/>
  <c r="L16" i="26" s="1"/>
  <c r="R16" i="26" s="1"/>
  <c r="F15" i="26"/>
  <c r="I15" i="26" s="1"/>
  <c r="K15" i="26" s="1"/>
  <c r="L15" i="26" s="1"/>
  <c r="R15" i="26" s="1"/>
  <c r="F14" i="26"/>
  <c r="H13" i="26"/>
  <c r="I13" i="26" s="1"/>
  <c r="K13" i="26" s="1"/>
  <c r="L13" i="26" s="1"/>
  <c r="R13" i="26" s="1"/>
  <c r="F13" i="26"/>
  <c r="F12" i="26"/>
  <c r="I12" i="26" s="1"/>
  <c r="K12" i="26" s="1"/>
  <c r="L12" i="26" s="1"/>
  <c r="R12" i="26" s="1"/>
  <c r="F11" i="26"/>
  <c r="I11" i="26" s="1"/>
  <c r="K11" i="26" s="1"/>
  <c r="L11" i="26" s="1"/>
  <c r="R11" i="26" s="1"/>
  <c r="F10" i="26"/>
  <c r="I10" i="26" s="1"/>
  <c r="K10" i="26" s="1"/>
  <c r="L10" i="26" s="1"/>
  <c r="R10" i="26" s="1"/>
  <c r="F9" i="26"/>
  <c r="H9" i="26" s="1"/>
  <c r="I9" i="26" s="1"/>
  <c r="K9" i="26" s="1"/>
  <c r="L9" i="26" s="1"/>
  <c r="R9" i="26" s="1"/>
  <c r="F8" i="26"/>
  <c r="I8" i="26" s="1"/>
  <c r="K8" i="26" s="1"/>
  <c r="L8" i="26" s="1"/>
  <c r="R8" i="26" s="1"/>
  <c r="F7" i="26"/>
  <c r="I7" i="26" s="1"/>
  <c r="K7" i="26" s="1"/>
  <c r="L7" i="26" s="1"/>
  <c r="R7" i="26" s="1"/>
  <c r="F6" i="26"/>
  <c r="H6" i="26" s="1"/>
  <c r="I6" i="26" s="1"/>
  <c r="K6" i="26" s="1"/>
  <c r="L6" i="26" s="1"/>
  <c r="R6" i="26" s="1"/>
  <c r="F5" i="26"/>
  <c r="M24" i="28" l="1"/>
  <c r="S5" i="28"/>
  <c r="S24" i="28" s="1"/>
  <c r="R24" i="27"/>
  <c r="L24" i="27"/>
  <c r="I5" i="26"/>
  <c r="K5" i="26" s="1"/>
  <c r="L5" i="26" s="1"/>
  <c r="I14" i="26"/>
  <c r="K14" i="26" s="1"/>
  <c r="L14" i="26" s="1"/>
  <c r="R14" i="26" s="1"/>
  <c r="H5" i="26"/>
  <c r="H14" i="26"/>
  <c r="H17" i="26"/>
  <c r="I17" i="26" s="1"/>
  <c r="K17" i="26" s="1"/>
  <c r="L17" i="26" s="1"/>
  <c r="R17" i="26" s="1"/>
  <c r="H19" i="26"/>
  <c r="I19" i="26" s="1"/>
  <c r="K19" i="26" s="1"/>
  <c r="L19" i="26" s="1"/>
  <c r="R19" i="26" s="1"/>
  <c r="L5" i="25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D27" i="28" l="1"/>
  <c r="D26" i="28"/>
  <c r="D27" i="27"/>
  <c r="D26" i="27"/>
  <c r="L25" i="26"/>
  <c r="R5" i="26"/>
  <c r="R25" i="26" s="1"/>
  <c r="R25" i="25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D28" i="26" l="1"/>
  <c r="D27" i="26"/>
  <c r="L10" i="25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<sst xmlns="http://schemas.openxmlformats.org/spreadsheetml/2006/main" count="563" uniqueCount="86">
  <si>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</si>
  <si>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</si>
  <si>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</si>
  <si>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</si>
  <si>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</si>
  <si>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</si>
  <si>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</si>
  <si>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</si>
  <si>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</si>
  <si>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</si>
  <si>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</si>
  <si>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</si>
  <si>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</si>
  <si>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</si>
  <si>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</si>
  <si>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</si>
  <si>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</si>
  <si>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</si>
  <si>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</si>
  <si>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</si>
  <si>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</si>
  <si>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</si>
  <si>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</si>
  <si>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</si>
  <si>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</si>
  <si>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</si>
  <si>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</si>
  <si>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</si>
  <si>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</si>
  <si>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</si>
  <si>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</si>
  <si>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</si>
  <si>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</si>
  <si>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</si>
  <si>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</si>
  <si>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</si>
  <si>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</si>
  <si>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</si>
  <si>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</si>
  <si>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</si>
  <si>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</si>
  <si>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</si>
  <si>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</si>
  <si>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</si>
  <si>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</si>
  <si>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</si>
  <si>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</si>
  <si>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</si>
  <si>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</si>
  <si>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</si>
  <si>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</si>
  <si>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</si>
  <si>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</si>
  <si>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</si>
  <si>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</si>
  <si>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</si>
  <si>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</si>
  <si>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</si>
  <si>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</si>
  <si>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</si>
  <si>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</si>
  <si>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</si>
  <si>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</si>
  <si>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</si>
  <si>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</si>
  <si>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</si>
  <si>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</si>
  <si>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</si>
  <si>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</si>
  <si>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</si>
  <si>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</si>
  <si>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</si>
  <si>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</si>
  <si>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</si>
  <si>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</si>
  <si>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</si>
  <si>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</si>
  <si>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</si>
  <si>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</si>
  <si>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</si>
  <si>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</si>
  <si>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9/2019 </t>
    </r>
  </si>
  <si>
    <t xml:space="preserve"> Thi đua T8/2019</t>
  </si>
  <si>
    <t>Ghi chú: Đảng viên Thái Thị My Sa, nghỉ chế độ thai sản từ 1/2/2019 - 1/8/2019 (Không có tiền thi đua tháng 8/2019)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</si>
  <si>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10/2019 </t>
    </r>
  </si>
  <si>
    <t xml:space="preserve"> Thi đua T9/2019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</si>
</sst>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7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4" fillId="0" borderId="0" xfId="0" applyFont="1" applyAlignment="1">
      <alignment vertical="center"/>
    </xf>
    <xf numFmtId="2" fontId="16" fillId="3" borderId="1" xfId="1" applyNumberFormat="1" applyFont="1" applyFill="1" applyBorder="1" applyAlignment="1">
      <alignment horizontal="right" vertical="center"/>
    </xf>
    <xf numFmtId="43" fontId="16" fillId="3" borderId="1" xfId="1" applyFont="1" applyFill="1" applyBorder="1" applyAlignment="1">
      <alignment horizontal="right" vertical="center"/>
    </xf>
    <xf numFmtId="9" fontId="16" fillId="3" borderId="1" xfId="1" applyNumberFormat="1" applyFont="1" applyFill="1" applyBorder="1" applyAlignment="1">
      <alignment horizontal="right" vertical="center"/>
    </xf>
    <xf numFmtId="165" fontId="16" fillId="3" borderId="1" xfId="1" applyNumberFormat="1" applyFont="1" applyFill="1" applyBorder="1" applyAlignment="1">
      <alignment horizontal="right" vertical="center"/>
    </xf>
    <xf numFmtId="166" fontId="16" fillId="3" borderId="1" xfId="1" applyNumberFormat="1" applyFont="1" applyFill="1" applyBorder="1" applyAlignment="1">
      <alignment horizontal="right" vertical="center"/>
    </xf>
    <xf numFmtId="164" fontId="16" fillId="3" borderId="1" xfId="1" applyNumberFormat="1" applyFont="1" applyFill="1" applyBorder="1" applyAlignment="1">
      <alignment horizontal="right" vertical="center"/>
    </xf>
    <xf numFmtId="14" fontId="16" fillId="3" borderId="0" xfId="0" applyNumberFormat="1" applyFont="1" applyFill="1"/>
    <xf numFmtId="164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3" borderId="1" xfId="1" applyNumberFormat="1" applyFont="1" applyFill="1" applyBorder="1" applyAlignment="1">
      <alignment horizontal="right" vertical="center"/>
    </xf>
    <xf numFmtId="167" fontId="16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43" fontId="2" fillId="3" borderId="0" xfId="0" applyNumberFormat="1" applyFont="1" applyFill="1"/>
    <xf numFmtId="0" fontId="8" fillId="0" borderId="0" xfId="0" applyFont="1" applyAlignment="1">
      <alignment horizontal="center"/>
    </xf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55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</row>
    <row r="2" spans="1:14" ht="50.25" customHeight="1" x14ac:dyDescent="0.25">
      <c r="A2" s="138" t="s">
        <v>48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43" t="s">
        <v>22</v>
      </c>
      <c r="B23" s="144"/>
      <c r="C23" s="144"/>
      <c r="D23" s="144"/>
      <c r="E23" s="144"/>
      <c r="F23" s="144"/>
      <c r="G23" s="144"/>
      <c r="H23" s="144"/>
      <c r="I23" s="145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46" t="s">
        <v>42</v>
      </c>
      <c r="B25" s="146"/>
      <c r="C25" s="146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46" t="s">
        <v>43</v>
      </c>
      <c r="B26" s="146"/>
      <c r="C26" s="146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48"/>
      <c r="B28" s="148"/>
      <c r="C28"/>
      <c r="G28" s="149" t="s">
        <v>36</v>
      </c>
      <c r="H28" s="149"/>
      <c r="I28" s="149"/>
      <c r="J28" s="149"/>
      <c r="K28" s="149"/>
      <c r="L28" s="20"/>
      <c r="M28" s="20"/>
      <c r="N28" s="20"/>
      <c r="O28" s="20"/>
    </row>
    <row r="29" spans="1:17" s="19" customFormat="1" ht="15.75" x14ac:dyDescent="0.25">
      <c r="A29" s="150" t="s">
        <v>35</v>
      </c>
      <c r="B29" s="150"/>
      <c r="C29" s="150"/>
      <c r="D29" s="150"/>
      <c r="E29" s="150"/>
      <c r="F29" s="150"/>
      <c r="G29" s="150" t="s">
        <v>37</v>
      </c>
      <c r="H29" s="150"/>
      <c r="I29" s="150"/>
      <c r="J29" s="150"/>
      <c r="K29" s="150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47" t="s">
        <v>34</v>
      </c>
      <c r="H30" s="147"/>
      <c r="I30" s="147"/>
      <c r="J30" s="147"/>
      <c r="K30" s="147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47" t="s">
        <v>3</v>
      </c>
      <c r="B36" s="147"/>
      <c r="C36" s="147"/>
      <c r="D36" s="147"/>
      <c r="E36" s="147"/>
      <c r="F36" s="147"/>
      <c r="G36" s="147" t="s">
        <v>8</v>
      </c>
      <c r="H36" s="147"/>
      <c r="I36" s="147"/>
      <c r="J36" s="147"/>
      <c r="K36" s="147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  <mergeCell ref="A1:F1"/>
    <mergeCell ref="G1:K1"/>
    <mergeCell ref="A2:K2"/>
    <mergeCell ref="E3:F3"/>
    <mergeCell ref="G3:H3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</row>
    <row r="2" spans="1:14" ht="50.25" customHeight="1" x14ac:dyDescent="0.25">
      <c r="A2" s="138" t="s">
        <v>49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43" t="s">
        <v>22</v>
      </c>
      <c r="B23" s="144"/>
      <c r="C23" s="144"/>
      <c r="D23" s="144"/>
      <c r="E23" s="144"/>
      <c r="F23" s="144"/>
      <c r="G23" s="144"/>
      <c r="H23" s="144"/>
      <c r="I23" s="145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46" t="s">
        <v>42</v>
      </c>
      <c r="B25" s="146"/>
      <c r="C25" s="146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46" t="s">
        <v>43</v>
      </c>
      <c r="B26" s="146"/>
      <c r="C26" s="146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49" t="s">
        <v>36</v>
      </c>
      <c r="H28" s="149"/>
      <c r="I28" s="149"/>
      <c r="J28" s="149"/>
      <c r="K28" s="149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50" t="s">
        <v>35</v>
      </c>
      <c r="B29" s="150"/>
      <c r="C29" s="150"/>
      <c r="D29" s="150"/>
      <c r="E29" s="150"/>
      <c r="F29" s="150"/>
      <c r="G29" s="150" t="s">
        <v>38</v>
      </c>
      <c r="H29" s="150"/>
      <c r="I29" s="150"/>
      <c r="J29" s="150"/>
      <c r="K29" s="150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47" t="s">
        <v>34</v>
      </c>
      <c r="H30" s="147"/>
      <c r="I30" s="147"/>
      <c r="J30" s="147"/>
      <c r="K30" s="147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48"/>
      <c r="E34" s="148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51" t="s">
        <v>3</v>
      </c>
      <c r="B36" s="151"/>
      <c r="C36" s="151"/>
      <c r="D36" s="151"/>
      <c r="E36" s="151"/>
      <c r="F36" s="151"/>
      <c r="G36" s="151" t="s">
        <v>8</v>
      </c>
      <c r="H36" s="151"/>
      <c r="I36" s="151"/>
      <c r="J36" s="151"/>
      <c r="K36" s="151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</row>
    <row r="2" spans="1:14" ht="50.25" customHeight="1" x14ac:dyDescent="0.25">
      <c r="A2" s="138" t="s">
        <v>50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43" t="s">
        <v>22</v>
      </c>
      <c r="B23" s="144"/>
      <c r="C23" s="144"/>
      <c r="D23" s="144"/>
      <c r="E23" s="144"/>
      <c r="F23" s="144"/>
      <c r="G23" s="144"/>
      <c r="H23" s="144"/>
      <c r="I23" s="145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46" t="s">
        <v>42</v>
      </c>
      <c r="B25" s="146"/>
      <c r="C25" s="146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46" t="s">
        <v>43</v>
      </c>
      <c r="B26" s="146"/>
      <c r="C26" s="146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49" t="s">
        <v>36</v>
      </c>
      <c r="H28" s="149"/>
      <c r="I28" s="149"/>
      <c r="J28" s="149"/>
      <c r="K28" s="149"/>
      <c r="L28" s="20"/>
      <c r="M28" s="20"/>
      <c r="N28" s="20"/>
      <c r="O28" s="20"/>
    </row>
    <row r="29" spans="1:15" s="19" customFormat="1" ht="15.75" x14ac:dyDescent="0.25">
      <c r="A29" s="150" t="s">
        <v>35</v>
      </c>
      <c r="B29" s="150"/>
      <c r="C29" s="150"/>
      <c r="D29" s="150"/>
      <c r="E29" s="150"/>
      <c r="F29" s="150"/>
      <c r="G29" s="150" t="s">
        <v>38</v>
      </c>
      <c r="H29" s="150"/>
      <c r="I29" s="150"/>
      <c r="J29" s="150"/>
      <c r="K29" s="150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47" t="s">
        <v>34</v>
      </c>
      <c r="H30" s="147"/>
      <c r="I30" s="147"/>
      <c r="J30" s="147"/>
      <c r="K30" s="147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48"/>
      <c r="E34" s="148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51" t="s">
        <v>3</v>
      </c>
      <c r="B36" s="151"/>
      <c r="C36" s="151"/>
      <c r="D36" s="151"/>
      <c r="E36" s="151"/>
      <c r="F36" s="151"/>
      <c r="G36" s="151" t="s">
        <v>8</v>
      </c>
      <c r="H36" s="151"/>
      <c r="I36" s="151"/>
      <c r="J36" s="151"/>
      <c r="K36" s="151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52" t="s">
        <v>46</v>
      </c>
      <c r="B1" s="152"/>
      <c r="C1" s="152"/>
      <c r="D1" s="153" t="s">
        <v>21</v>
      </c>
      <c r="E1" s="153"/>
      <c r="F1" s="153"/>
    </row>
    <row r="2" spans="1:6" ht="58.5" customHeight="1" x14ac:dyDescent="0.25">
      <c r="A2" s="154" t="s">
        <v>51</v>
      </c>
      <c r="B2" s="155"/>
      <c r="C2" s="155"/>
      <c r="D2" s="155"/>
      <c r="E2" s="155"/>
      <c r="F2" s="155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46" t="s">
        <v>42</v>
      </c>
      <c r="B24" s="146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46" t="s">
        <v>43</v>
      </c>
      <c r="B25" s="146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49" t="s">
        <v>36</v>
      </c>
      <c r="E27" s="149"/>
      <c r="F27" s="149"/>
      <c r="J27" s="29"/>
    </row>
    <row r="28" spans="1:10" s="19" customFormat="1" ht="15.75" x14ac:dyDescent="0.25">
      <c r="A28" s="150" t="s">
        <v>35</v>
      </c>
      <c r="B28" s="150"/>
      <c r="C28" s="150"/>
      <c r="D28" s="150" t="s">
        <v>38</v>
      </c>
      <c r="E28" s="150"/>
      <c r="F28" s="150"/>
      <c r="G28" s="29"/>
      <c r="J28" s="27"/>
    </row>
    <row r="29" spans="1:10" s="19" customFormat="1" ht="16.5" x14ac:dyDescent="0.25">
      <c r="A29"/>
      <c r="B29"/>
      <c r="C29"/>
      <c r="D29" s="147" t="s">
        <v>34</v>
      </c>
      <c r="E29" s="147"/>
      <c r="F29" s="147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47" t="s">
        <v>3</v>
      </c>
      <c r="B35" s="147"/>
      <c r="C35" s="147"/>
      <c r="D35" s="147" t="s">
        <v>8</v>
      </c>
      <c r="E35" s="147"/>
      <c r="F35" s="147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</row>
    <row r="2" spans="1:19" ht="44.25" customHeight="1" x14ac:dyDescent="0.25">
      <c r="A2" s="158" t="s">
        <v>53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43" t="s">
        <v>22</v>
      </c>
      <c r="B23" s="144"/>
      <c r="C23" s="144"/>
      <c r="D23" s="144"/>
      <c r="E23" s="144"/>
      <c r="F23" s="144"/>
      <c r="G23" s="144"/>
      <c r="H23" s="144"/>
      <c r="I23" s="145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57" t="s">
        <v>42</v>
      </c>
      <c r="B25" s="157"/>
      <c r="C25" s="157"/>
      <c r="D25" s="156">
        <f>S23*30%</f>
        <v>1671995.25624</v>
      </c>
      <c r="E25" s="156"/>
      <c r="F25" s="156"/>
      <c r="G25" s="33"/>
      <c r="K25" s="6"/>
      <c r="L25" s="20"/>
      <c r="M25" s="20"/>
      <c r="N25" s="20"/>
      <c r="O25" s="20"/>
    </row>
    <row r="26" spans="1:19" s="19" customFormat="1" ht="15.75" x14ac:dyDescent="0.25">
      <c r="A26" s="157" t="s">
        <v>43</v>
      </c>
      <c r="B26" s="157"/>
      <c r="C26" s="157"/>
      <c r="D26" s="156">
        <f>S23*70%</f>
        <v>3901322.2645599996</v>
      </c>
      <c r="E26" s="156"/>
      <c r="F26" s="156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49"/>
      <c r="H27" s="149"/>
      <c r="I27" s="149"/>
      <c r="J27" s="149"/>
      <c r="K27" s="149"/>
      <c r="L27" s="20"/>
      <c r="M27" s="20"/>
      <c r="N27" s="20"/>
      <c r="O27" s="20"/>
    </row>
    <row r="28" spans="1:19" s="19" customFormat="1" ht="15.75" x14ac:dyDescent="0.25">
      <c r="A28" s="150" t="s">
        <v>35</v>
      </c>
      <c r="B28" s="150"/>
      <c r="C28" s="150"/>
      <c r="D28" s="150"/>
      <c r="E28" s="150"/>
      <c r="F28" s="150"/>
      <c r="G28" s="27"/>
      <c r="H28" s="27"/>
      <c r="I28" s="27"/>
      <c r="J28" s="27"/>
      <c r="K28" s="150" t="s">
        <v>38</v>
      </c>
      <c r="L28" s="150"/>
      <c r="M28" s="150"/>
      <c r="N28" s="150"/>
      <c r="O28" s="150"/>
      <c r="P28" s="150"/>
      <c r="Q28" s="150"/>
      <c r="R28" s="150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47" t="s">
        <v>34</v>
      </c>
      <c r="L29" s="147"/>
      <c r="M29" s="147"/>
      <c r="N29" s="147"/>
      <c r="O29" s="147"/>
      <c r="P29" s="147"/>
      <c r="Q29" s="147"/>
      <c r="R29" s="147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48"/>
      <c r="E33" s="148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51" t="s">
        <v>3</v>
      </c>
      <c r="B35" s="151"/>
      <c r="C35" s="151"/>
      <c r="D35" s="151"/>
      <c r="E35" s="151"/>
      <c r="F35" s="151"/>
      <c r="G35" s="30"/>
      <c r="H35" s="30"/>
      <c r="I35" s="30"/>
      <c r="J35" s="30"/>
      <c r="K35" s="151" t="s">
        <v>8</v>
      </c>
      <c r="L35" s="151"/>
      <c r="M35" s="151"/>
      <c r="N35" s="151"/>
      <c r="O35" s="151"/>
      <c r="P35" s="151"/>
      <c r="Q35" s="151"/>
      <c r="R35" s="151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A1:F1"/>
    <mergeCell ref="G1:K1"/>
    <mergeCell ref="E3:F3"/>
    <mergeCell ref="G3:H3"/>
    <mergeCell ref="A23:I23"/>
    <mergeCell ref="A2:S2"/>
    <mergeCell ref="D25:F25"/>
    <mergeCell ref="D26:F26"/>
    <mergeCell ref="A25:C25"/>
    <mergeCell ref="A26:C26"/>
    <mergeCell ref="G27:K27"/>
    <mergeCell ref="D33:E33"/>
    <mergeCell ref="A35:F35"/>
    <mergeCell ref="K28:R28"/>
    <mergeCell ref="K29:R29"/>
    <mergeCell ref="K35:R35"/>
    <mergeCell ref="A28:F28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36" t="s">
        <v>45</v>
      </c>
      <c r="B1" s="137"/>
      <c r="C1" s="137"/>
      <c r="D1" s="137"/>
      <c r="E1" s="137"/>
      <c r="F1" s="137"/>
      <c r="G1" s="153" t="s">
        <v>21</v>
      </c>
      <c r="H1" s="159"/>
      <c r="I1" s="159"/>
      <c r="J1" s="159"/>
      <c r="K1" s="159"/>
    </row>
    <row r="2" spans="1:15" ht="40.5" customHeight="1" x14ac:dyDescent="0.25">
      <c r="A2" s="160" t="s">
        <v>58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43" t="s">
        <v>22</v>
      </c>
      <c r="B23" s="144"/>
      <c r="C23" s="144"/>
      <c r="D23" s="144"/>
      <c r="E23" s="144"/>
      <c r="F23" s="144"/>
      <c r="G23" s="144"/>
      <c r="H23" s="144"/>
      <c r="I23" s="145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57" t="s">
        <v>60</v>
      </c>
      <c r="B25" s="157"/>
      <c r="C25" s="157"/>
      <c r="D25" s="161">
        <f>K23*30%</f>
        <v>334337.55624000001</v>
      </c>
      <c r="E25" s="161"/>
      <c r="F25" s="161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57" t="s">
        <v>59</v>
      </c>
      <c r="B26" s="157"/>
      <c r="C26" s="157"/>
      <c r="D26" s="162">
        <f>K23*70%</f>
        <v>780120.96455999999</v>
      </c>
      <c r="E26" s="162"/>
      <c r="F26" s="162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64" t="s">
        <v>35</v>
      </c>
      <c r="B28" s="164"/>
      <c r="C28" s="164"/>
      <c r="D28" s="82"/>
      <c r="E28" s="82"/>
      <c r="F28" s="82"/>
      <c r="G28" s="82"/>
      <c r="H28" s="164" t="s">
        <v>38</v>
      </c>
      <c r="I28" s="164"/>
      <c r="J28" s="164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64" t="s">
        <v>34</v>
      </c>
      <c r="I29" s="164"/>
      <c r="J29" s="164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63"/>
      <c r="E33" s="163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64" t="s">
        <v>3</v>
      </c>
      <c r="B35" s="164"/>
      <c r="C35" s="164"/>
      <c r="D35" s="82"/>
      <c r="E35" s="82"/>
      <c r="F35" s="82"/>
      <c r="G35" s="82"/>
      <c r="H35" s="164" t="s">
        <v>8</v>
      </c>
      <c r="I35" s="164"/>
      <c r="J35" s="164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D33:E33"/>
    <mergeCell ref="H28:J28"/>
    <mergeCell ref="H29:J29"/>
    <mergeCell ref="A28:C28"/>
    <mergeCell ref="A35:C35"/>
    <mergeCell ref="H35:J35"/>
    <mergeCell ref="A25:C25"/>
    <mergeCell ref="D25:F25"/>
    <mergeCell ref="A26:C26"/>
    <mergeCell ref="D26:F26"/>
    <mergeCell ref="A1:F1"/>
    <mergeCell ref="G1:K1"/>
    <mergeCell ref="A2:O2"/>
    <mergeCell ref="E3:F3"/>
    <mergeCell ref="G3:H3"/>
    <mergeCell ref="A23:I23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R1" s="109">
        <v>1390000</v>
      </c>
    </row>
    <row r="2" spans="1:20" ht="44.25" customHeight="1" x14ac:dyDescent="0.25">
      <c r="A2" s="158" t="s">
        <v>61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65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66"/>
    </row>
    <row r="26" spans="1:20" s="16" customFormat="1" ht="23.25" customHeight="1" x14ac:dyDescent="0.25">
      <c r="A26" s="143" t="s">
        <v>22</v>
      </c>
      <c r="B26" s="144"/>
      <c r="C26" s="144"/>
      <c r="D26" s="144"/>
      <c r="E26" s="144"/>
      <c r="F26" s="144"/>
      <c r="G26" s="144"/>
      <c r="H26" s="144"/>
      <c r="I26" s="144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7" t="s">
        <v>42</v>
      </c>
      <c r="B28" s="157"/>
      <c r="C28" s="157"/>
      <c r="D28" s="156">
        <f>R26*30%</f>
        <v>1317946.3142399997</v>
      </c>
      <c r="E28" s="156"/>
      <c r="F28" s="156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7" t="s">
        <v>43</v>
      </c>
      <c r="B29" s="157"/>
      <c r="C29" s="157"/>
      <c r="D29" s="156">
        <f>R26*70%</f>
        <v>3075208.0665599992</v>
      </c>
      <c r="E29" s="156"/>
      <c r="F29" s="156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9"/>
      <c r="H30" s="149"/>
      <c r="I30" s="149"/>
      <c r="J30" s="149"/>
      <c r="K30" s="149"/>
      <c r="L30" s="149"/>
      <c r="M30" s="20"/>
      <c r="N30" s="20"/>
      <c r="O30" s="20"/>
      <c r="P30" s="20"/>
    </row>
    <row r="31" spans="1:20" s="19" customFormat="1" ht="15.75" x14ac:dyDescent="0.25">
      <c r="A31" s="150" t="s">
        <v>35</v>
      </c>
      <c r="B31" s="150"/>
      <c r="C31" s="150"/>
      <c r="D31" s="150"/>
      <c r="E31" s="150"/>
      <c r="F31" s="150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47" t="s">
        <v>34</v>
      </c>
      <c r="L32" s="147"/>
      <c r="M32" s="147"/>
      <c r="N32" s="147"/>
      <c r="O32" s="147"/>
      <c r="P32" s="147"/>
      <c r="Q32" s="147"/>
      <c r="R32" s="147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8"/>
      <c r="E36" s="148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51" t="s">
        <v>3</v>
      </c>
      <c r="B38" s="151"/>
      <c r="C38" s="151"/>
      <c r="D38" s="151"/>
      <c r="E38" s="151"/>
      <c r="F38" s="151"/>
      <c r="G38" s="30"/>
      <c r="H38" s="30"/>
      <c r="I38" s="30"/>
      <c r="J38" s="30"/>
      <c r="K38" s="151" t="s">
        <v>8</v>
      </c>
      <c r="L38" s="151"/>
      <c r="M38" s="151"/>
      <c r="N38" s="151"/>
      <c r="O38" s="151"/>
      <c r="P38" s="151"/>
      <c r="Q38" s="151"/>
      <c r="R38" s="151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J5" sqref="J5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R1" s="99">
        <v>1390000</v>
      </c>
    </row>
    <row r="2" spans="1:20" ht="45.75" customHeight="1" x14ac:dyDescent="0.25">
      <c r="A2" s="158" t="s">
        <v>68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65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66"/>
    </row>
    <row r="26" spans="1:20" s="16" customFormat="1" ht="24" customHeight="1" x14ac:dyDescent="0.25">
      <c r="A26" s="143" t="s">
        <v>22</v>
      </c>
      <c r="B26" s="144"/>
      <c r="C26" s="144"/>
      <c r="D26" s="144"/>
      <c r="E26" s="144"/>
      <c r="F26" s="144"/>
      <c r="G26" s="144"/>
      <c r="H26" s="144"/>
      <c r="I26" s="145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7" t="s">
        <v>42</v>
      </c>
      <c r="B28" s="157"/>
      <c r="C28" s="157"/>
      <c r="D28" s="156">
        <f>R26*30%</f>
        <v>2166700.60824</v>
      </c>
      <c r="E28" s="156"/>
      <c r="F28" s="156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7" t="s">
        <v>43</v>
      </c>
      <c r="B29" s="157"/>
      <c r="C29" s="157"/>
      <c r="D29" s="156">
        <f>R26*70%</f>
        <v>5055634.7525599999</v>
      </c>
      <c r="E29" s="156"/>
      <c r="F29" s="156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9"/>
      <c r="H30" s="149"/>
      <c r="I30" s="149"/>
      <c r="J30" s="149"/>
      <c r="K30" s="149"/>
      <c r="L30" s="149"/>
      <c r="M30" s="20"/>
      <c r="N30" s="20"/>
      <c r="O30" s="20"/>
      <c r="P30" s="20"/>
    </row>
    <row r="31" spans="1:20" s="19" customFormat="1" ht="15.75" x14ac:dyDescent="0.25">
      <c r="A31" s="150" t="s">
        <v>35</v>
      </c>
      <c r="B31" s="150"/>
      <c r="C31" s="150"/>
      <c r="D31" s="150"/>
      <c r="E31" s="150"/>
      <c r="F31" s="150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47" t="s">
        <v>34</v>
      </c>
      <c r="M32" s="147"/>
      <c r="N32" s="147"/>
      <c r="O32" s="147"/>
      <c r="P32" s="147"/>
      <c r="Q32" s="147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8"/>
      <c r="E36" s="148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51" t="s">
        <v>3</v>
      </c>
      <c r="B38" s="151"/>
      <c r="C38" s="151"/>
      <c r="D38" s="151"/>
      <c r="E38" s="151"/>
      <c r="F38" s="151"/>
      <c r="G38" s="30"/>
      <c r="H38" s="30"/>
      <c r="I38" s="30"/>
      <c r="J38" s="30"/>
      <c r="K38" s="151" t="s">
        <v>8</v>
      </c>
      <c r="L38" s="151"/>
      <c r="M38" s="151"/>
      <c r="N38" s="151"/>
      <c r="O38" s="151"/>
      <c r="P38" s="151"/>
      <c r="Q38" s="151"/>
      <c r="R38" s="151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M1" s="137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8" t="s">
        <v>80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3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12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12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12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12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12"/>
    </row>
    <row r="25" spans="1:21" s="16" customFormat="1" ht="24" customHeight="1" x14ac:dyDescent="0.25">
      <c r="A25" s="143" t="s">
        <v>22</v>
      </c>
      <c r="B25" s="144"/>
      <c r="C25" s="144"/>
      <c r="D25" s="144"/>
      <c r="E25" s="144"/>
      <c r="F25" s="144"/>
      <c r="G25" s="144"/>
      <c r="H25" s="144"/>
      <c r="I25" s="145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57" t="s">
        <v>42</v>
      </c>
      <c r="B27" s="157"/>
      <c r="C27" s="157"/>
      <c r="D27" s="156">
        <f>S25*30%</f>
        <v>1708388.66484</v>
      </c>
      <c r="E27" s="156"/>
      <c r="F27" s="156"/>
      <c r="G27" s="33"/>
      <c r="M27" s="6"/>
      <c r="N27" s="20"/>
      <c r="O27" s="20"/>
      <c r="P27" s="20"/>
      <c r="Q27" s="20"/>
    </row>
    <row r="28" spans="1:21" s="19" customFormat="1" ht="15.75" x14ac:dyDescent="0.25">
      <c r="A28" s="157" t="s">
        <v>43</v>
      </c>
      <c r="B28" s="157"/>
      <c r="C28" s="157"/>
      <c r="D28" s="156">
        <f>S25*70%</f>
        <v>3986240.2179599996</v>
      </c>
      <c r="E28" s="156"/>
      <c r="F28" s="156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49"/>
      <c r="H29" s="149"/>
      <c r="I29" s="149"/>
      <c r="J29" s="149"/>
      <c r="K29" s="149"/>
      <c r="L29" s="149"/>
      <c r="M29" s="149"/>
      <c r="N29" s="20"/>
      <c r="O29" s="20"/>
      <c r="P29" s="20"/>
      <c r="Q29" s="20"/>
    </row>
    <row r="30" spans="1:21" s="19" customFormat="1" ht="15.75" x14ac:dyDescent="0.25">
      <c r="A30" s="150" t="s">
        <v>35</v>
      </c>
      <c r="B30" s="150"/>
      <c r="C30" s="150"/>
      <c r="D30" s="150"/>
      <c r="E30" s="150"/>
      <c r="F30" s="150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47" t="s">
        <v>34</v>
      </c>
      <c r="N31" s="147"/>
      <c r="O31" s="147"/>
      <c r="P31" s="147"/>
      <c r="Q31" s="147"/>
      <c r="R31" s="147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48"/>
      <c r="E35" s="148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51" t="s">
        <v>3</v>
      </c>
      <c r="B37" s="151"/>
      <c r="C37" s="151"/>
      <c r="D37" s="151"/>
      <c r="E37" s="151"/>
      <c r="F37" s="151"/>
      <c r="G37" s="30"/>
      <c r="H37" s="30"/>
      <c r="I37" s="30"/>
      <c r="J37" s="30"/>
      <c r="K37" s="30"/>
      <c r="L37" s="151" t="s">
        <v>8</v>
      </c>
      <c r="M37" s="151"/>
      <c r="N37" s="151"/>
      <c r="O37" s="151"/>
      <c r="P37" s="151"/>
      <c r="Q37" s="151"/>
      <c r="R37" s="151"/>
      <c r="S37" s="151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A30:F30"/>
    <mergeCell ref="M31:R31"/>
    <mergeCell ref="D35:E35"/>
    <mergeCell ref="A37:F37"/>
    <mergeCell ref="L37:S37"/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</mergeCells>
  <pageMargins left="0.2" right="0.2" top="0.7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workbookViewId="0">
      <selection activeCell="J7" sqref="J7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8" t="s">
        <v>81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64</v>
      </c>
      <c r="J3" s="14" t="s">
        <v>82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116">
        <v>4.9800000000000004</v>
      </c>
      <c r="D5" s="117">
        <v>0.9</v>
      </c>
      <c r="E5" s="118">
        <v>0.09</v>
      </c>
      <c r="F5" s="119">
        <f t="shared" ref="F5:F24" si="0">C5*E5</f>
        <v>0.44820000000000004</v>
      </c>
      <c r="G5" s="118">
        <v>0.32</v>
      </c>
      <c r="H5" s="120">
        <f t="shared" ref="H5:H6" si="1">(C5+D5+F5)*G5</f>
        <v>2.0250240000000002</v>
      </c>
      <c r="I5" s="121">
        <f t="shared" ref="I5:I24" si="2" xml:space="preserve"> (C5+D5+F5+H5)*$R$1</f>
        <v>12446303.760000002</v>
      </c>
      <c r="J5" s="121">
        <v>9523308</v>
      </c>
      <c r="K5" s="121">
        <f t="shared" ref="K5:K24" si="3">SUM(I5:J5)</f>
        <v>21969611.760000002</v>
      </c>
      <c r="L5" s="121">
        <f>K5*1%</f>
        <v>219696.11760000003</v>
      </c>
      <c r="M5" s="122"/>
      <c r="N5" s="50"/>
      <c r="O5" s="50"/>
      <c r="P5" s="50"/>
      <c r="Q5" s="50"/>
      <c r="R5" s="123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124">
        <v>4.6500000000000004</v>
      </c>
      <c r="D6" s="125">
        <v>0.45</v>
      </c>
      <c r="E6" s="126"/>
      <c r="F6" s="127">
        <f>C6*E6</f>
        <v>0</v>
      </c>
      <c r="G6" s="118">
        <v>0.16</v>
      </c>
      <c r="H6" s="120">
        <f t="shared" si="1"/>
        <v>0.81600000000000006</v>
      </c>
      <c r="I6" s="121">
        <f t="shared" si="2"/>
        <v>8814840</v>
      </c>
      <c r="J6" s="121">
        <v>7674990</v>
      </c>
      <c r="K6" s="121">
        <f t="shared" si="3"/>
        <v>16489830</v>
      </c>
      <c r="L6" s="121">
        <f t="shared" ref="L6:L24" si="4">K6*1%</f>
        <v>164898.30000000002</v>
      </c>
      <c r="M6" s="122"/>
      <c r="N6" s="50"/>
      <c r="O6" s="50"/>
      <c r="P6" s="50"/>
      <c r="Q6" s="50"/>
      <c r="R6" s="123">
        <f t="shared" ref="R6:R24" si="5">L6</f>
        <v>164898.30000000002</v>
      </c>
      <c r="S6" s="130">
        <f t="shared" ref="S6:S24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116">
        <v>4.6500000000000004</v>
      </c>
      <c r="D7" s="117">
        <v>0.35</v>
      </c>
      <c r="E7" s="117"/>
      <c r="F7" s="127">
        <f>C7*E7</f>
        <v>0</v>
      </c>
      <c r="G7" s="117"/>
      <c r="H7" s="116"/>
      <c r="I7" s="121">
        <f t="shared" si="2"/>
        <v>7450000</v>
      </c>
      <c r="J7" s="121">
        <v>6552761</v>
      </c>
      <c r="K7" s="121">
        <f t="shared" si="3"/>
        <v>14002761</v>
      </c>
      <c r="L7" s="121">
        <f t="shared" si="4"/>
        <v>140027.61000000002</v>
      </c>
      <c r="M7" s="122"/>
      <c r="N7" s="50"/>
      <c r="O7" s="50"/>
      <c r="P7" s="50"/>
      <c r="Q7" s="50"/>
      <c r="R7" s="123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116">
        <v>3</v>
      </c>
      <c r="D8" s="117"/>
      <c r="E8" s="117"/>
      <c r="F8" s="127">
        <f>C8*E8</f>
        <v>0</v>
      </c>
      <c r="G8" s="117"/>
      <c r="H8" s="116"/>
      <c r="I8" s="121">
        <f t="shared" si="2"/>
        <v>4470000</v>
      </c>
      <c r="J8" s="121">
        <v>4320352</v>
      </c>
      <c r="K8" s="121">
        <f t="shared" si="3"/>
        <v>8790352</v>
      </c>
      <c r="L8" s="121">
        <f t="shared" si="4"/>
        <v>87903.52</v>
      </c>
      <c r="M8" s="122"/>
      <c r="N8" s="50"/>
      <c r="O8" s="50"/>
      <c r="P8" s="50"/>
      <c r="Q8" s="50"/>
      <c r="R8" s="123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116">
        <v>4.9800000000000004</v>
      </c>
      <c r="D9" s="117">
        <v>0.45</v>
      </c>
      <c r="E9" s="118">
        <v>0.11</v>
      </c>
      <c r="F9" s="119">
        <f t="shared" si="0"/>
        <v>0.54780000000000006</v>
      </c>
      <c r="G9" s="118">
        <v>0.16</v>
      </c>
      <c r="H9" s="120">
        <f>(C9+D9+F9)*G9</f>
        <v>0.95644800000000008</v>
      </c>
      <c r="I9" s="121">
        <f t="shared" si="2"/>
        <v>10332029.52</v>
      </c>
      <c r="J9" s="121">
        <v>8995991</v>
      </c>
      <c r="K9" s="121">
        <f t="shared" si="3"/>
        <v>19328020.52</v>
      </c>
      <c r="L9" s="121">
        <f t="shared" si="4"/>
        <v>193280.2052</v>
      </c>
      <c r="M9" s="122"/>
      <c r="N9" s="50"/>
      <c r="O9" s="50"/>
      <c r="P9" s="50"/>
      <c r="Q9" s="50"/>
      <c r="R9" s="123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116">
        <v>3.66</v>
      </c>
      <c r="D10" s="117">
        <v>0.35</v>
      </c>
      <c r="E10" s="117"/>
      <c r="F10" s="127">
        <f t="shared" si="0"/>
        <v>0</v>
      </c>
      <c r="G10" s="117"/>
      <c r="H10" s="116"/>
      <c r="I10" s="121">
        <f t="shared" si="2"/>
        <v>5974900</v>
      </c>
      <c r="J10" s="121">
        <v>6185139</v>
      </c>
      <c r="K10" s="121">
        <f t="shared" si="3"/>
        <v>12160039</v>
      </c>
      <c r="L10" s="121">
        <f t="shared" si="4"/>
        <v>121600.39</v>
      </c>
      <c r="M10" s="50"/>
      <c r="N10" s="50"/>
      <c r="O10" s="50"/>
      <c r="P10" s="50"/>
      <c r="Q10" s="50"/>
      <c r="R10" s="123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116">
        <v>4.9800000000000004</v>
      </c>
      <c r="D11" s="117">
        <v>0.35</v>
      </c>
      <c r="E11" s="118">
        <v>0.1</v>
      </c>
      <c r="F11" s="119">
        <f t="shared" si="0"/>
        <v>0.49800000000000005</v>
      </c>
      <c r="G11" s="117"/>
      <c r="H11" s="116"/>
      <c r="I11" s="121">
        <f t="shared" si="2"/>
        <v>8683720</v>
      </c>
      <c r="J11" s="121">
        <v>8770557</v>
      </c>
      <c r="K11" s="121">
        <f t="shared" si="3"/>
        <v>17454277</v>
      </c>
      <c r="L11" s="121">
        <f t="shared" si="4"/>
        <v>174542.77</v>
      </c>
      <c r="M11" s="50"/>
      <c r="N11" s="50"/>
      <c r="O11" s="50"/>
      <c r="P11" s="50"/>
      <c r="Q11" s="50"/>
      <c r="R11" s="123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116">
        <v>3.66</v>
      </c>
      <c r="D12" s="117">
        <v>0.35</v>
      </c>
      <c r="E12" s="117"/>
      <c r="F12" s="127">
        <f t="shared" si="0"/>
        <v>0</v>
      </c>
      <c r="G12" s="117"/>
      <c r="H12" s="116"/>
      <c r="I12" s="121">
        <f t="shared" si="2"/>
        <v>5974900</v>
      </c>
      <c r="J12" s="121">
        <v>6034649</v>
      </c>
      <c r="K12" s="121">
        <f t="shared" si="3"/>
        <v>12009549</v>
      </c>
      <c r="L12" s="121">
        <f t="shared" si="4"/>
        <v>120095.49</v>
      </c>
      <c r="M12" s="50"/>
      <c r="N12" s="50"/>
      <c r="O12" s="50"/>
      <c r="P12" s="50"/>
      <c r="Q12" s="50"/>
      <c r="R12" s="123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116">
        <v>3.99</v>
      </c>
      <c r="D13" s="117">
        <v>0.45</v>
      </c>
      <c r="E13" s="117"/>
      <c r="F13" s="127">
        <f t="shared" si="0"/>
        <v>0</v>
      </c>
      <c r="G13" s="118">
        <v>0.13</v>
      </c>
      <c r="H13" s="120">
        <f>(C13+D13+F13)*G13</f>
        <v>0.57720000000000005</v>
      </c>
      <c r="I13" s="121">
        <f t="shared" si="2"/>
        <v>7475628.0000000009</v>
      </c>
      <c r="J13" s="121">
        <v>6681756</v>
      </c>
      <c r="K13" s="121">
        <f t="shared" si="3"/>
        <v>14157384</v>
      </c>
      <c r="L13" s="121">
        <f t="shared" si="4"/>
        <v>141573.84</v>
      </c>
      <c r="M13" s="122"/>
      <c r="N13" s="50"/>
      <c r="O13" s="50"/>
      <c r="P13" s="50"/>
      <c r="Q13" s="50"/>
      <c r="R13" s="123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116">
        <v>4.6500000000000004</v>
      </c>
      <c r="D14" s="117">
        <v>0.45</v>
      </c>
      <c r="E14" s="117"/>
      <c r="F14" s="127">
        <f t="shared" si="0"/>
        <v>0</v>
      </c>
      <c r="G14" s="118">
        <v>0.17</v>
      </c>
      <c r="H14" s="120">
        <f>(C14+D14+F14)*G14</f>
        <v>0.8670000000000001</v>
      </c>
      <c r="I14" s="121">
        <f t="shared" si="2"/>
        <v>8890830</v>
      </c>
      <c r="J14" s="121">
        <v>7674990</v>
      </c>
      <c r="K14" s="121">
        <f t="shared" si="3"/>
        <v>16565820</v>
      </c>
      <c r="L14" s="121">
        <f t="shared" si="4"/>
        <v>165658.20000000001</v>
      </c>
      <c r="M14" s="122"/>
      <c r="N14" s="50"/>
      <c r="O14" s="50"/>
      <c r="P14" s="50"/>
      <c r="Q14" s="50"/>
      <c r="R14" s="123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116">
        <v>3.99</v>
      </c>
      <c r="D15" s="117"/>
      <c r="E15" s="117"/>
      <c r="F15" s="127">
        <f t="shared" si="0"/>
        <v>0</v>
      </c>
      <c r="G15" s="117"/>
      <c r="H15" s="116"/>
      <c r="I15" s="121">
        <f t="shared" si="2"/>
        <v>5945100</v>
      </c>
      <c r="J15" s="121">
        <v>6004551</v>
      </c>
      <c r="K15" s="121">
        <f t="shared" si="3"/>
        <v>11949651</v>
      </c>
      <c r="L15" s="121">
        <f t="shared" si="4"/>
        <v>119496.51000000001</v>
      </c>
      <c r="M15" s="122"/>
      <c r="N15" s="50"/>
      <c r="O15" s="50"/>
      <c r="P15" s="50"/>
      <c r="Q15" s="50"/>
      <c r="R15" s="123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116">
        <v>1.5</v>
      </c>
      <c r="D16" s="117"/>
      <c r="E16" s="117"/>
      <c r="F16" s="127">
        <f t="shared" si="0"/>
        <v>0</v>
      </c>
      <c r="G16" s="117"/>
      <c r="H16" s="116"/>
      <c r="I16" s="121">
        <f t="shared" si="2"/>
        <v>2235000</v>
      </c>
      <c r="J16" s="121">
        <v>2257350</v>
      </c>
      <c r="K16" s="121">
        <f t="shared" si="3"/>
        <v>4492350</v>
      </c>
      <c r="L16" s="121">
        <f t="shared" si="4"/>
        <v>44923.5</v>
      </c>
      <c r="M16" s="50"/>
      <c r="N16" s="50"/>
      <c r="O16" s="50"/>
      <c r="P16" s="50"/>
      <c r="Q16" s="50"/>
      <c r="R16" s="123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16">
        <v>5.42</v>
      </c>
      <c r="D17" s="117">
        <v>0.45</v>
      </c>
      <c r="E17" s="117"/>
      <c r="F17" s="127">
        <f t="shared" si="0"/>
        <v>0</v>
      </c>
      <c r="G17" s="118">
        <v>0.26</v>
      </c>
      <c r="H17" s="120">
        <f>(C17+D17+F17)*G17</f>
        <v>1.5262</v>
      </c>
      <c r="I17" s="121">
        <f t="shared" si="2"/>
        <v>11020338</v>
      </c>
      <c r="J17" s="121">
        <v>8453489</v>
      </c>
      <c r="K17" s="121">
        <f t="shared" si="3"/>
        <v>19473827</v>
      </c>
      <c r="L17" s="121">
        <f t="shared" si="4"/>
        <v>194738.27</v>
      </c>
      <c r="M17" s="50"/>
      <c r="N17" s="50"/>
      <c r="O17" s="50"/>
      <c r="P17" s="50"/>
      <c r="Q17" s="50"/>
      <c r="R17" s="123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116">
        <v>2.67</v>
      </c>
      <c r="D18" s="117"/>
      <c r="E18" s="117"/>
      <c r="F18" s="127">
        <f t="shared" si="0"/>
        <v>0</v>
      </c>
      <c r="G18" s="118"/>
      <c r="H18" s="120">
        <f>(C18+D18+F18)*G18</f>
        <v>0</v>
      </c>
      <c r="I18" s="121">
        <f t="shared" si="2"/>
        <v>3978300</v>
      </c>
      <c r="J18" s="121">
        <v>2986672</v>
      </c>
      <c r="K18" s="121">
        <f t="shared" si="3"/>
        <v>6964972</v>
      </c>
      <c r="L18" s="121">
        <f t="shared" si="4"/>
        <v>69649.72</v>
      </c>
      <c r="M18" s="50"/>
      <c r="N18" s="50"/>
      <c r="O18" s="50"/>
      <c r="P18" s="50"/>
      <c r="Q18" s="50"/>
      <c r="R18" s="123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19</v>
      </c>
      <c r="C19" s="116">
        <v>3</v>
      </c>
      <c r="D19" s="117"/>
      <c r="E19" s="117"/>
      <c r="F19" s="127">
        <f t="shared" si="0"/>
        <v>0</v>
      </c>
      <c r="G19" s="118"/>
      <c r="H19" s="120">
        <f t="shared" ref="H19" si="7">(C19+D19+F19)*G19</f>
        <v>0</v>
      </c>
      <c r="I19" s="121">
        <f t="shared" si="2"/>
        <v>4470000</v>
      </c>
      <c r="J19" s="121">
        <v>4183589</v>
      </c>
      <c r="K19" s="121">
        <f t="shared" si="3"/>
        <v>8653589</v>
      </c>
      <c r="L19" s="121">
        <f t="shared" si="4"/>
        <v>86535.89</v>
      </c>
      <c r="M19" s="50"/>
      <c r="N19" s="50"/>
      <c r="O19" s="50"/>
      <c r="P19" s="50"/>
      <c r="Q19" s="50"/>
      <c r="R19" s="123">
        <f t="shared" si="5"/>
        <v>86535.89</v>
      </c>
      <c r="S19" s="130">
        <f t="shared" si="6"/>
        <v>3</v>
      </c>
    </row>
    <row r="20" spans="1:20" s="31" customFormat="1" ht="24" customHeight="1" x14ac:dyDescent="0.25">
      <c r="A20" s="35">
        <v>16</v>
      </c>
      <c r="B20" s="36" t="s">
        <v>29</v>
      </c>
      <c r="C20" s="116">
        <v>2.67</v>
      </c>
      <c r="D20" s="117"/>
      <c r="E20" s="117"/>
      <c r="F20" s="127">
        <f t="shared" si="0"/>
        <v>0</v>
      </c>
      <c r="G20" s="118"/>
      <c r="H20" s="120"/>
      <c r="I20" s="121">
        <f t="shared" si="2"/>
        <v>3978300</v>
      </c>
      <c r="J20" s="121">
        <v>4018083</v>
      </c>
      <c r="K20" s="121">
        <f t="shared" si="3"/>
        <v>7996383</v>
      </c>
      <c r="L20" s="121">
        <f t="shared" si="4"/>
        <v>79963.83</v>
      </c>
      <c r="M20" s="50"/>
      <c r="N20" s="50"/>
      <c r="O20" s="50"/>
      <c r="P20" s="50"/>
      <c r="Q20" s="50"/>
      <c r="R20" s="123">
        <f t="shared" si="5"/>
        <v>79963.83</v>
      </c>
      <c r="S20" s="130">
        <f t="shared" si="6"/>
        <v>2.67</v>
      </c>
      <c r="T20" s="112"/>
    </row>
    <row r="21" spans="1:20" s="31" customFormat="1" ht="24" customHeight="1" x14ac:dyDescent="0.25">
      <c r="A21" s="35">
        <v>17</v>
      </c>
      <c r="B21" s="36" t="s">
        <v>30</v>
      </c>
      <c r="C21" s="116">
        <v>2.41</v>
      </c>
      <c r="D21" s="117"/>
      <c r="E21" s="117"/>
      <c r="F21" s="127">
        <f t="shared" si="0"/>
        <v>0</v>
      </c>
      <c r="G21" s="118"/>
      <c r="H21" s="120"/>
      <c r="I21" s="121">
        <f t="shared" si="2"/>
        <v>3590900</v>
      </c>
      <c r="J21" s="121">
        <v>3227820</v>
      </c>
      <c r="K21" s="121">
        <f t="shared" si="3"/>
        <v>6818720</v>
      </c>
      <c r="L21" s="121">
        <f t="shared" si="4"/>
        <v>68187.199999999997</v>
      </c>
      <c r="M21" s="50"/>
      <c r="N21" s="50"/>
      <c r="O21" s="50"/>
      <c r="P21" s="50"/>
      <c r="Q21" s="50"/>
      <c r="R21" s="123">
        <f t="shared" si="5"/>
        <v>68187.199999999997</v>
      </c>
      <c r="S21" s="130">
        <f t="shared" si="6"/>
        <v>2.41</v>
      </c>
      <c r="T21" s="112"/>
    </row>
    <row r="22" spans="1:20" s="31" customFormat="1" ht="24" customHeight="1" x14ac:dyDescent="0.25">
      <c r="A22" s="52">
        <v>18</v>
      </c>
      <c r="B22" s="36" t="s">
        <v>63</v>
      </c>
      <c r="C22" s="120">
        <v>1.9890000000000001</v>
      </c>
      <c r="D22" s="117"/>
      <c r="E22" s="117"/>
      <c r="F22" s="127">
        <f t="shared" si="0"/>
        <v>0</v>
      </c>
      <c r="G22" s="118"/>
      <c r="H22" s="120"/>
      <c r="I22" s="121">
        <f t="shared" si="2"/>
        <v>2963610</v>
      </c>
      <c r="J22" s="121">
        <v>2993246</v>
      </c>
      <c r="K22" s="121">
        <f t="shared" si="3"/>
        <v>5956856</v>
      </c>
      <c r="L22" s="121">
        <f t="shared" si="4"/>
        <v>59568.56</v>
      </c>
      <c r="M22" s="50"/>
      <c r="N22" s="50"/>
      <c r="O22" s="50"/>
      <c r="P22" s="50"/>
      <c r="Q22" s="50"/>
      <c r="R22" s="123">
        <f t="shared" si="5"/>
        <v>59568.56</v>
      </c>
      <c r="S22" s="130">
        <f t="shared" si="6"/>
        <v>1.9890000000000001</v>
      </c>
      <c r="T22" s="112"/>
    </row>
    <row r="23" spans="1:20" s="31" customFormat="1" ht="24" customHeight="1" x14ac:dyDescent="0.25">
      <c r="A23" s="52">
        <v>19</v>
      </c>
      <c r="B23" s="36" t="s">
        <v>62</v>
      </c>
      <c r="C23" s="116">
        <v>3.99</v>
      </c>
      <c r="D23" s="117">
        <v>0.35</v>
      </c>
      <c r="E23" s="117"/>
      <c r="F23" s="127">
        <f t="shared" si="0"/>
        <v>0</v>
      </c>
      <c r="G23" s="118"/>
      <c r="H23" s="128">
        <v>0.60760000000000003</v>
      </c>
      <c r="I23" s="121">
        <f t="shared" si="2"/>
        <v>7371923.9999999991</v>
      </c>
      <c r="J23" s="121">
        <v>6531266</v>
      </c>
      <c r="K23" s="121">
        <f t="shared" si="3"/>
        <v>13903190</v>
      </c>
      <c r="L23" s="121">
        <f t="shared" si="4"/>
        <v>139031.9</v>
      </c>
      <c r="M23" s="50"/>
      <c r="N23" s="50"/>
      <c r="O23" s="50"/>
      <c r="P23" s="50"/>
      <c r="Q23" s="50"/>
      <c r="R23" s="123">
        <f t="shared" si="5"/>
        <v>139031.9</v>
      </c>
      <c r="S23" s="130">
        <f t="shared" si="6"/>
        <v>4.9475999999999996</v>
      </c>
      <c r="T23" s="112"/>
    </row>
    <row r="24" spans="1:20" s="31" customFormat="1" ht="24" customHeight="1" x14ac:dyDescent="0.25">
      <c r="A24" s="52">
        <v>20</v>
      </c>
      <c r="B24" s="36" t="s">
        <v>47</v>
      </c>
      <c r="C24" s="116">
        <v>2.67</v>
      </c>
      <c r="D24" s="117"/>
      <c r="E24" s="117"/>
      <c r="F24" s="127">
        <f t="shared" si="0"/>
        <v>0</v>
      </c>
      <c r="G24" s="118"/>
      <c r="H24" s="120"/>
      <c r="I24" s="121">
        <f t="shared" si="2"/>
        <v>3978300</v>
      </c>
      <c r="J24" s="121"/>
      <c r="K24" s="121">
        <f t="shared" si="3"/>
        <v>3978300</v>
      </c>
      <c r="L24" s="121">
        <f t="shared" si="4"/>
        <v>39783</v>
      </c>
      <c r="M24" s="50"/>
      <c r="N24" s="50"/>
      <c r="O24" s="50"/>
      <c r="P24" s="50"/>
      <c r="Q24" s="50"/>
      <c r="R24" s="123">
        <f t="shared" si="5"/>
        <v>39783</v>
      </c>
      <c r="S24" s="130">
        <f t="shared" si="6"/>
        <v>2.67</v>
      </c>
      <c r="T24" s="112"/>
    </row>
    <row r="25" spans="1:20" s="16" customFormat="1" ht="24" customHeight="1" x14ac:dyDescent="0.25">
      <c r="A25" s="143" t="s">
        <v>22</v>
      </c>
      <c r="B25" s="144"/>
      <c r="C25" s="144"/>
      <c r="D25" s="144"/>
      <c r="E25" s="144"/>
      <c r="F25" s="144"/>
      <c r="G25" s="144"/>
      <c r="H25" s="144"/>
      <c r="I25" s="145"/>
      <c r="J25" s="24">
        <f>SUM(J5:J24)</f>
        <v>113070559</v>
      </c>
      <c r="K25" s="24"/>
      <c r="L25" s="24">
        <f t="shared" ref="L25:R25" si="8">SUM(L5:L24)</f>
        <v>2431154.8228000002</v>
      </c>
      <c r="M25" s="24">
        <f t="shared" si="8"/>
        <v>0</v>
      </c>
      <c r="N25" s="24">
        <f t="shared" si="8"/>
        <v>0</v>
      </c>
      <c r="O25" s="24">
        <f t="shared" si="8"/>
        <v>0</v>
      </c>
      <c r="P25" s="24">
        <f t="shared" si="8"/>
        <v>0</v>
      </c>
      <c r="Q25" s="24">
        <f t="shared" si="8"/>
        <v>0</v>
      </c>
      <c r="R25" s="24">
        <f t="shared" si="8"/>
        <v>2431154.8228000002</v>
      </c>
    </row>
    <row r="26" spans="1:20" s="19" customFormat="1" ht="15.75" x14ac:dyDescent="0.25">
      <c r="A26" s="6"/>
      <c r="B26" s="56" t="s">
        <v>83</v>
      </c>
      <c r="C26" s="114"/>
      <c r="D26" s="6"/>
      <c r="E26" s="6"/>
      <c r="F26" s="6"/>
      <c r="G26" s="6"/>
      <c r="H26" s="6"/>
      <c r="I26" s="6"/>
      <c r="J26" s="6"/>
      <c r="K26" s="6"/>
      <c r="L26" s="6"/>
    </row>
    <row r="27" spans="1:20" s="19" customFormat="1" ht="15.75" x14ac:dyDescent="0.25">
      <c r="A27" s="157" t="s">
        <v>42</v>
      </c>
      <c r="B27" s="157"/>
      <c r="C27" s="157"/>
      <c r="D27" s="156">
        <f>R25*30%</f>
        <v>729346.44683999999</v>
      </c>
      <c r="E27" s="156"/>
      <c r="F27" s="156"/>
      <c r="G27" s="33"/>
      <c r="L27" s="6"/>
      <c r="M27" s="20"/>
      <c r="N27" s="20"/>
      <c r="O27" s="20"/>
      <c r="P27" s="20"/>
    </row>
    <row r="28" spans="1:20" s="19" customFormat="1" ht="15.75" x14ac:dyDescent="0.25">
      <c r="A28" s="157" t="s">
        <v>43</v>
      </c>
      <c r="B28" s="157"/>
      <c r="C28" s="157"/>
      <c r="D28" s="156">
        <f>R25*70%</f>
        <v>1701808.3759600001</v>
      </c>
      <c r="E28" s="156"/>
      <c r="F28" s="156"/>
      <c r="G28" s="33"/>
      <c r="L28" s="9"/>
      <c r="M28" s="20"/>
      <c r="N28" s="10"/>
      <c r="O28" s="11"/>
      <c r="P28" s="20"/>
    </row>
    <row r="29" spans="1:20" s="19" customFormat="1" ht="15.75" x14ac:dyDescent="0.25">
      <c r="C29"/>
      <c r="G29" s="149"/>
      <c r="H29" s="149"/>
      <c r="I29" s="149"/>
      <c r="J29" s="149"/>
      <c r="K29" s="149"/>
      <c r="L29" s="149"/>
      <c r="M29" s="20"/>
      <c r="N29" s="20"/>
      <c r="O29" s="20"/>
      <c r="P29" s="20"/>
    </row>
    <row r="30" spans="1:20" s="19" customFormat="1" ht="15.75" x14ac:dyDescent="0.25">
      <c r="A30" s="150" t="s">
        <v>35</v>
      </c>
      <c r="B30" s="150"/>
      <c r="C30" s="150"/>
      <c r="D30" s="150"/>
      <c r="E30" s="150"/>
      <c r="F30" s="150"/>
      <c r="G30" s="27"/>
      <c r="H30" s="27"/>
      <c r="I30" s="27"/>
      <c r="J30" s="27"/>
      <c r="K30" s="27"/>
      <c r="L30" s="27" t="s">
        <v>38</v>
      </c>
      <c r="M30" s="27"/>
      <c r="N30" s="27"/>
      <c r="O30" s="27"/>
      <c r="P30" s="27"/>
      <c r="Q30" s="27"/>
    </row>
    <row r="31" spans="1:20" s="19" customFormat="1" ht="16.5" x14ac:dyDescent="0.25">
      <c r="A31"/>
      <c r="B31"/>
      <c r="C31"/>
      <c r="G31" s="28"/>
      <c r="H31" s="28"/>
      <c r="I31" s="28"/>
      <c r="J31" s="28"/>
      <c r="K31" s="28"/>
      <c r="L31" s="147" t="s">
        <v>34</v>
      </c>
      <c r="M31" s="147"/>
      <c r="N31" s="147"/>
      <c r="O31" s="147"/>
      <c r="P31" s="147"/>
      <c r="Q31" s="147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D35" s="148"/>
      <c r="E35" s="148"/>
      <c r="G35"/>
      <c r="H35"/>
      <c r="I35"/>
      <c r="J35"/>
      <c r="K35"/>
      <c r="L35"/>
    </row>
    <row r="36" spans="1:18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</row>
    <row r="37" spans="1:18" s="19" customFormat="1" ht="18.75" x14ac:dyDescent="0.3">
      <c r="A37" s="151" t="s">
        <v>3</v>
      </c>
      <c r="B37" s="151"/>
      <c r="C37" s="151"/>
      <c r="D37" s="151"/>
      <c r="E37" s="151"/>
      <c r="F37" s="151"/>
      <c r="G37" s="30"/>
      <c r="H37" s="30"/>
      <c r="I37" s="30"/>
      <c r="J37" s="30"/>
      <c r="K37" s="151" t="s">
        <v>8</v>
      </c>
      <c r="L37" s="151"/>
      <c r="M37" s="151"/>
      <c r="N37" s="151"/>
      <c r="O37" s="151"/>
      <c r="P37" s="151"/>
      <c r="Q37" s="151"/>
      <c r="R37" s="151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14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</row>
    <row r="41" spans="1:18" s="19" customFormat="1" ht="15.75" x14ac:dyDescent="0.25">
      <c r="A41" s="6"/>
      <c r="B41" s="6"/>
      <c r="C41" s="114"/>
      <c r="D41" s="6"/>
      <c r="E41" s="6"/>
      <c r="F41" s="6"/>
      <c r="G41" s="6"/>
      <c r="H41" s="6"/>
      <c r="I41" s="6"/>
      <c r="J41" s="6"/>
      <c r="K41" s="6"/>
      <c r="L41" s="6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A25:I25"/>
    <mergeCell ref="A1:F1"/>
    <mergeCell ref="G1:L1"/>
    <mergeCell ref="A2:R2"/>
    <mergeCell ref="E3:F3"/>
    <mergeCell ref="G3:H3"/>
    <mergeCell ref="L31:Q31"/>
    <mergeCell ref="D35:E35"/>
    <mergeCell ref="A37:F37"/>
    <mergeCell ref="K37:R37"/>
    <mergeCell ref="A27:C27"/>
    <mergeCell ref="D27:F27"/>
    <mergeCell ref="A28:C28"/>
    <mergeCell ref="D28:F28"/>
    <mergeCell ref="G29:L29"/>
    <mergeCell ref="A30:F30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8" t="s">
        <v>84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64</v>
      </c>
      <c r="J3" s="14" t="s">
        <v>85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3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3" si="2" xml:space="preserve"> (C5+D5+F5+H5)*$R$1</f>
        <v>12446303.760000002</v>
      </c>
      <c r="J5" s="44">
        <v>9523308</v>
      </c>
      <c r="K5" s="44">
        <f t="shared" ref="K5:K23" si="3">SUM(I5:J5)</f>
        <v>21969611.760000002</v>
      </c>
      <c r="L5" s="44">
        <f>K5*1%</f>
        <v>219696.11760000003</v>
      </c>
      <c r="M5" s="132"/>
      <c r="N5" s="133"/>
      <c r="O5" s="133"/>
      <c r="P5" s="133"/>
      <c r="Q5" s="133"/>
      <c r="R5" s="134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8814840</v>
      </c>
      <c r="J6" s="44">
        <v>7674990</v>
      </c>
      <c r="K6" s="44">
        <f t="shared" si="3"/>
        <v>16489830</v>
      </c>
      <c r="L6" s="44">
        <f t="shared" ref="L6:L23" si="4">K6*1%</f>
        <v>164898.30000000002</v>
      </c>
      <c r="M6" s="132"/>
      <c r="N6" s="133"/>
      <c r="O6" s="133"/>
      <c r="P6" s="133"/>
      <c r="Q6" s="133"/>
      <c r="R6" s="134">
        <f t="shared" ref="R6:R23" si="5">L6</f>
        <v>164898.30000000002</v>
      </c>
      <c r="S6" s="130">
        <f t="shared" ref="S6:S23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7450000</v>
      </c>
      <c r="J7" s="44">
        <v>6552761</v>
      </c>
      <c r="K7" s="44">
        <f t="shared" si="3"/>
        <v>14002761</v>
      </c>
      <c r="L7" s="44">
        <f t="shared" si="4"/>
        <v>140027.61000000002</v>
      </c>
      <c r="M7" s="132"/>
      <c r="N7" s="133"/>
      <c r="O7" s="133"/>
      <c r="P7" s="133"/>
      <c r="Q7" s="133"/>
      <c r="R7" s="134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4470000</v>
      </c>
      <c r="J8" s="44">
        <v>4320352</v>
      </c>
      <c r="K8" s="44">
        <f t="shared" si="3"/>
        <v>8790352</v>
      </c>
      <c r="L8" s="44">
        <f t="shared" si="4"/>
        <v>87903.52</v>
      </c>
      <c r="M8" s="132"/>
      <c r="N8" s="133"/>
      <c r="O8" s="133"/>
      <c r="P8" s="133"/>
      <c r="Q8" s="133"/>
      <c r="R8" s="134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10332029.52</v>
      </c>
      <c r="J9" s="44">
        <v>8995991</v>
      </c>
      <c r="K9" s="44">
        <f t="shared" si="3"/>
        <v>19328020.52</v>
      </c>
      <c r="L9" s="44">
        <f t="shared" si="4"/>
        <v>193280.2052</v>
      </c>
      <c r="M9" s="132"/>
      <c r="N9" s="133"/>
      <c r="O9" s="133"/>
      <c r="P9" s="133"/>
      <c r="Q9" s="133"/>
      <c r="R9" s="134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5974900</v>
      </c>
      <c r="J10" s="44">
        <v>6185139</v>
      </c>
      <c r="K10" s="44">
        <f t="shared" si="3"/>
        <v>12160039</v>
      </c>
      <c r="L10" s="44">
        <f t="shared" si="4"/>
        <v>121600.39</v>
      </c>
      <c r="M10" s="133"/>
      <c r="N10" s="133"/>
      <c r="O10" s="133"/>
      <c r="P10" s="133"/>
      <c r="Q10" s="133"/>
      <c r="R10" s="134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8683720</v>
      </c>
      <c r="J11" s="44">
        <v>8770557</v>
      </c>
      <c r="K11" s="44">
        <f t="shared" si="3"/>
        <v>17454277</v>
      </c>
      <c r="L11" s="44">
        <f t="shared" si="4"/>
        <v>174542.77</v>
      </c>
      <c r="M11" s="133"/>
      <c r="N11" s="133"/>
      <c r="O11" s="133"/>
      <c r="P11" s="133"/>
      <c r="Q11" s="133"/>
      <c r="R11" s="134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5974900</v>
      </c>
      <c r="J12" s="44">
        <v>6034649</v>
      </c>
      <c r="K12" s="44">
        <f t="shared" si="3"/>
        <v>12009549</v>
      </c>
      <c r="L12" s="44">
        <f t="shared" si="4"/>
        <v>120095.49</v>
      </c>
      <c r="M12" s="133"/>
      <c r="N12" s="133"/>
      <c r="O12" s="133"/>
      <c r="P12" s="133"/>
      <c r="Q12" s="133"/>
      <c r="R12" s="134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7475628.0000000009</v>
      </c>
      <c r="J13" s="44">
        <v>6681756</v>
      </c>
      <c r="K13" s="44">
        <f t="shared" si="3"/>
        <v>14157384</v>
      </c>
      <c r="L13" s="44">
        <f t="shared" si="4"/>
        <v>141573.84</v>
      </c>
      <c r="M13" s="132"/>
      <c r="N13" s="133"/>
      <c r="O13" s="133"/>
      <c r="P13" s="133"/>
      <c r="Q13" s="133"/>
      <c r="R13" s="134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8890830</v>
      </c>
      <c r="J14" s="44">
        <v>7674990</v>
      </c>
      <c r="K14" s="44">
        <f t="shared" si="3"/>
        <v>16565820</v>
      </c>
      <c r="L14" s="44">
        <f t="shared" si="4"/>
        <v>165658.20000000001</v>
      </c>
      <c r="M14" s="132"/>
      <c r="N14" s="133"/>
      <c r="O14" s="133"/>
      <c r="P14" s="133"/>
      <c r="Q14" s="133"/>
      <c r="R14" s="134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5945100</v>
      </c>
      <c r="J15" s="44">
        <v>6004551</v>
      </c>
      <c r="K15" s="44">
        <f t="shared" si="3"/>
        <v>11949651</v>
      </c>
      <c r="L15" s="44">
        <f t="shared" si="4"/>
        <v>119496.51000000001</v>
      </c>
      <c r="M15" s="132"/>
      <c r="N15" s="133"/>
      <c r="O15" s="133"/>
      <c r="P15" s="133"/>
      <c r="Q15" s="133"/>
      <c r="R15" s="134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2"/>
        <v>2235000</v>
      </c>
      <c r="J16" s="44">
        <v>2257350</v>
      </c>
      <c r="K16" s="44">
        <f t="shared" si="3"/>
        <v>4492350</v>
      </c>
      <c r="L16" s="44">
        <f t="shared" si="4"/>
        <v>44923.5</v>
      </c>
      <c r="M16" s="133"/>
      <c r="N16" s="133"/>
      <c r="O16" s="133"/>
      <c r="P16" s="133"/>
      <c r="Q16" s="133"/>
      <c r="R16" s="134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11020338</v>
      </c>
      <c r="J17" s="44">
        <v>8453489</v>
      </c>
      <c r="K17" s="44">
        <f t="shared" si="3"/>
        <v>19473827</v>
      </c>
      <c r="L17" s="44">
        <f t="shared" si="4"/>
        <v>194738.27</v>
      </c>
      <c r="M17" s="133"/>
      <c r="N17" s="133"/>
      <c r="O17" s="133"/>
      <c r="P17" s="133"/>
      <c r="Q17" s="133"/>
      <c r="R17" s="134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3978300</v>
      </c>
      <c r="J18" s="44">
        <v>2986672</v>
      </c>
      <c r="K18" s="44">
        <f t="shared" si="3"/>
        <v>6964972</v>
      </c>
      <c r="L18" s="44">
        <f t="shared" si="4"/>
        <v>69649.72</v>
      </c>
      <c r="M18" s="133"/>
      <c r="N18" s="133"/>
      <c r="O18" s="133"/>
      <c r="P18" s="133"/>
      <c r="Q18" s="133"/>
      <c r="R18" s="134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29</v>
      </c>
      <c r="C19" s="39">
        <v>2.67</v>
      </c>
      <c r="D19" s="40"/>
      <c r="E19" s="40"/>
      <c r="F19" s="48">
        <f t="shared" si="0"/>
        <v>0</v>
      </c>
      <c r="G19" s="41"/>
      <c r="H19" s="43"/>
      <c r="I19" s="44">
        <f t="shared" si="2"/>
        <v>3978300</v>
      </c>
      <c r="J19" s="44">
        <v>4018083</v>
      </c>
      <c r="K19" s="44">
        <f t="shared" si="3"/>
        <v>7996383</v>
      </c>
      <c r="L19" s="44">
        <f t="shared" si="4"/>
        <v>79963.83</v>
      </c>
      <c r="M19" s="133"/>
      <c r="N19" s="133"/>
      <c r="O19" s="133"/>
      <c r="P19" s="133"/>
      <c r="Q19" s="133"/>
      <c r="R19" s="134">
        <f t="shared" si="5"/>
        <v>79963.83</v>
      </c>
      <c r="S19" s="130">
        <f t="shared" si="6"/>
        <v>2.67</v>
      </c>
      <c r="T19" s="112"/>
    </row>
    <row r="20" spans="1:20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t="shared" si="2"/>
        <v>3590900</v>
      </c>
      <c r="J20" s="44">
        <v>3227820</v>
      </c>
      <c r="K20" s="44">
        <f t="shared" si="3"/>
        <v>6818720</v>
      </c>
      <c r="L20" s="44">
        <f t="shared" si="4"/>
        <v>68187.199999999997</v>
      </c>
      <c r="M20" s="133"/>
      <c r="N20" s="133"/>
      <c r="O20" s="133"/>
      <c r="P20" s="133"/>
      <c r="Q20" s="133"/>
      <c r="R20" s="134">
        <f t="shared" si="5"/>
        <v>68187.199999999997</v>
      </c>
      <c r="S20" s="130">
        <f t="shared" si="6"/>
        <v>2.41</v>
      </c>
      <c r="T20" s="112"/>
    </row>
    <row r="21" spans="1:20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t="shared" si="2"/>
        <v>2963610</v>
      </c>
      <c r="J21" s="44">
        <v>2993246</v>
      </c>
      <c r="K21" s="44">
        <f t="shared" si="3"/>
        <v>5956856</v>
      </c>
      <c r="L21" s="44">
        <f t="shared" si="4"/>
        <v>59568.56</v>
      </c>
      <c r="M21" s="133"/>
      <c r="N21" s="133"/>
      <c r="O21" s="133"/>
      <c r="P21" s="133"/>
      <c r="Q21" s="133"/>
      <c r="R21" s="134">
        <f t="shared" si="5"/>
        <v>59568.56</v>
      </c>
      <c r="S21" s="130">
        <f t="shared" si="6"/>
        <v>1.9890000000000001</v>
      </c>
      <c r="T21" s="112"/>
    </row>
    <row r="22" spans="1:20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/>
      <c r="H22" s="97">
        <v>0.60760000000000003</v>
      </c>
      <c r="I22" s="44">
        <f t="shared" si="2"/>
        <v>7371923.9999999991</v>
      </c>
      <c r="J22" s="44">
        <v>6531266</v>
      </c>
      <c r="K22" s="44">
        <f t="shared" si="3"/>
        <v>13903190</v>
      </c>
      <c r="L22" s="44">
        <f t="shared" si="4"/>
        <v>139031.9</v>
      </c>
      <c r="M22" s="133"/>
      <c r="N22" s="133"/>
      <c r="O22" s="133"/>
      <c r="P22" s="133"/>
      <c r="Q22" s="133"/>
      <c r="R22" s="134">
        <f t="shared" si="5"/>
        <v>139031.9</v>
      </c>
      <c r="S22" s="130">
        <f t="shared" si="6"/>
        <v>4.9475999999999996</v>
      </c>
      <c r="T22" s="112"/>
    </row>
    <row r="23" spans="1:20" s="31" customFormat="1" ht="24" customHeight="1" x14ac:dyDescent="0.25">
      <c r="A23" s="35">
        <v>19</v>
      </c>
      <c r="B23" s="36" t="s">
        <v>47</v>
      </c>
      <c r="C23" s="39">
        <v>2.67</v>
      </c>
      <c r="D23" s="40"/>
      <c r="E23" s="40"/>
      <c r="F23" s="48">
        <f t="shared" si="0"/>
        <v>0</v>
      </c>
      <c r="G23" s="41"/>
      <c r="H23" s="43"/>
      <c r="I23" s="44">
        <f t="shared" si="2"/>
        <v>3978300</v>
      </c>
      <c r="J23" s="44">
        <v>3978300</v>
      </c>
      <c r="K23" s="44">
        <f t="shared" si="3"/>
        <v>7956600</v>
      </c>
      <c r="L23" s="44">
        <f t="shared" si="4"/>
        <v>79566</v>
      </c>
      <c r="M23" s="133"/>
      <c r="N23" s="133"/>
      <c r="O23" s="133"/>
      <c r="P23" s="133"/>
      <c r="Q23" s="133"/>
      <c r="R23" s="134">
        <f t="shared" si="5"/>
        <v>79566</v>
      </c>
      <c r="S23" s="130">
        <f t="shared" si="6"/>
        <v>2.67</v>
      </c>
      <c r="T23" s="112"/>
    </row>
    <row r="24" spans="1:20" s="16" customFormat="1" ht="24" customHeight="1" x14ac:dyDescent="0.25">
      <c r="A24" s="143" t="s">
        <v>22</v>
      </c>
      <c r="B24" s="144"/>
      <c r="C24" s="144"/>
      <c r="D24" s="144"/>
      <c r="E24" s="144"/>
      <c r="F24" s="144"/>
      <c r="G24" s="144"/>
      <c r="H24" s="144"/>
      <c r="I24" s="145"/>
      <c r="J24" s="24">
        <f>SUM(J5:J23)</f>
        <v>112865270</v>
      </c>
      <c r="K24" s="24"/>
      <c r="L24" s="24">
        <f t="shared" ref="L24:R24" si="7">SUM(L5:L23)</f>
        <v>2384401.9328000001</v>
      </c>
      <c r="M24" s="24">
        <f t="shared" si="7"/>
        <v>0</v>
      </c>
      <c r="N24" s="24">
        <f t="shared" si="7"/>
        <v>0</v>
      </c>
      <c r="O24" s="24">
        <f t="shared" si="7"/>
        <v>0</v>
      </c>
      <c r="P24" s="24">
        <f t="shared" si="7"/>
        <v>0</v>
      </c>
      <c r="Q24" s="24">
        <f t="shared" si="7"/>
        <v>0</v>
      </c>
      <c r="R24" s="24">
        <f t="shared" si="7"/>
        <v>2384401.9328000001</v>
      </c>
    </row>
    <row r="25" spans="1:20" s="16" customFormat="1" ht="16.5" customHeight="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"/>
      <c r="K25" s="13"/>
      <c r="L25" s="13"/>
      <c r="M25" s="13"/>
      <c r="N25" s="13"/>
      <c r="O25" s="13"/>
      <c r="P25" s="13"/>
      <c r="Q25" s="13"/>
      <c r="R25" s="13"/>
    </row>
    <row r="26" spans="1:20" s="19" customFormat="1" ht="15.75" x14ac:dyDescent="0.25">
      <c r="A26" s="157" t="s">
        <v>42</v>
      </c>
      <c r="B26" s="157"/>
      <c r="C26" s="157"/>
      <c r="D26" s="156">
        <f>R24*30%</f>
        <v>715320.57984000002</v>
      </c>
      <c r="E26" s="156"/>
      <c r="F26" s="156"/>
      <c r="G26" s="33"/>
      <c r="L26" s="6"/>
      <c r="M26" s="20"/>
      <c r="N26" s="20"/>
      <c r="O26" s="20"/>
      <c r="P26" s="20"/>
    </row>
    <row r="27" spans="1:20" s="19" customFormat="1" ht="15.75" x14ac:dyDescent="0.25">
      <c r="A27" s="157" t="s">
        <v>43</v>
      </c>
      <c r="B27" s="157"/>
      <c r="C27" s="157"/>
      <c r="D27" s="156">
        <f>R24*70%</f>
        <v>1669081.35296</v>
      </c>
      <c r="E27" s="156"/>
      <c r="F27" s="156"/>
      <c r="G27" s="33"/>
      <c r="L27" s="9"/>
      <c r="M27" s="20"/>
      <c r="N27" s="10"/>
      <c r="O27" s="11"/>
      <c r="P27" s="20"/>
    </row>
    <row r="28" spans="1:20" s="19" customFormat="1" ht="15.75" x14ac:dyDescent="0.25">
      <c r="C28"/>
      <c r="G28" s="149"/>
      <c r="H28" s="149"/>
      <c r="I28" s="149"/>
      <c r="J28" s="149"/>
      <c r="K28" s="149"/>
      <c r="L28" s="149"/>
      <c r="M28" s="20"/>
      <c r="N28" s="20"/>
      <c r="O28" s="20"/>
      <c r="P28" s="20"/>
    </row>
    <row r="29" spans="1:20" s="19" customFormat="1" ht="15.75" x14ac:dyDescent="0.25">
      <c r="A29" s="150" t="s">
        <v>35</v>
      </c>
      <c r="B29" s="150"/>
      <c r="C29" s="150"/>
      <c r="D29" s="150"/>
      <c r="E29" s="150"/>
      <c r="F29" s="150"/>
      <c r="G29" s="27"/>
      <c r="H29" s="27"/>
      <c r="I29" s="27"/>
      <c r="J29" s="27"/>
      <c r="K29" s="27"/>
      <c r="L29" s="27" t="s">
        <v>38</v>
      </c>
      <c r="M29" s="27"/>
      <c r="N29" s="27"/>
      <c r="O29" s="27"/>
      <c r="P29" s="27"/>
      <c r="Q29" s="27"/>
    </row>
    <row r="30" spans="1:20" s="19" customFormat="1" ht="16.5" x14ac:dyDescent="0.25">
      <c r="A30"/>
      <c r="B30"/>
      <c r="C30"/>
      <c r="G30" s="28"/>
      <c r="H30" s="28"/>
      <c r="I30" s="28"/>
      <c r="J30" s="28"/>
      <c r="K30" s="28"/>
      <c r="L30" s="147" t="s">
        <v>34</v>
      </c>
      <c r="M30" s="147"/>
      <c r="N30" s="147"/>
      <c r="O30" s="147"/>
      <c r="P30" s="147"/>
      <c r="Q30" s="147"/>
    </row>
    <row r="31" spans="1:20" s="19" customFormat="1" ht="15.75" x14ac:dyDescent="0.25">
      <c r="A31"/>
      <c r="B31"/>
      <c r="C31"/>
      <c r="G31"/>
      <c r="H31"/>
      <c r="I31"/>
      <c r="J31"/>
      <c r="K31"/>
      <c r="L31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D34" s="148"/>
      <c r="E34" s="148"/>
      <c r="G34"/>
      <c r="H34"/>
      <c r="I34"/>
      <c r="J34"/>
      <c r="K34"/>
      <c r="L34"/>
    </row>
    <row r="35" spans="1:18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8" s="19" customFormat="1" ht="18.75" x14ac:dyDescent="0.3">
      <c r="A36" s="151" t="s">
        <v>3</v>
      </c>
      <c r="B36" s="151"/>
      <c r="C36" s="151"/>
      <c r="D36" s="151"/>
      <c r="E36" s="151"/>
      <c r="F36" s="151"/>
      <c r="G36" s="30"/>
      <c r="H36" s="30"/>
      <c r="I36" s="30"/>
      <c r="J36" s="30"/>
      <c r="K36" s="151" t="s">
        <v>8</v>
      </c>
      <c r="L36" s="151"/>
      <c r="M36" s="151"/>
      <c r="N36" s="151"/>
      <c r="O36" s="151"/>
      <c r="P36" s="151"/>
      <c r="Q36" s="151"/>
      <c r="R36" s="151"/>
    </row>
    <row r="37" spans="1:18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  <c r="L37" s="6"/>
    </row>
    <row r="38" spans="1:18" s="19" customFormat="1" ht="15.75" x14ac:dyDescent="0.25">
      <c r="A38" s="6"/>
      <c r="B38" s="6"/>
      <c r="C38" s="129"/>
      <c r="D38" s="6"/>
      <c r="E38" s="6"/>
      <c r="F38" s="6"/>
      <c r="G38" s="6"/>
      <c r="H38" s="6"/>
      <c r="I38" s="6"/>
      <c r="J38" s="6"/>
      <c r="K38" s="6"/>
      <c r="L38" s="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129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6">
    <mergeCell ref="A24:I24"/>
    <mergeCell ref="A1:F1"/>
    <mergeCell ref="G1:L1"/>
    <mergeCell ref="A2:R2"/>
    <mergeCell ref="E3:F3"/>
    <mergeCell ref="G3:H3"/>
    <mergeCell ref="L30:Q30"/>
    <mergeCell ref="D34:E34"/>
    <mergeCell ref="A36:F36"/>
    <mergeCell ref="K36:R36"/>
    <mergeCell ref="A26:C26"/>
    <mergeCell ref="D26:F26"/>
    <mergeCell ref="A27:C27"/>
    <mergeCell ref="D27:F27"/>
    <mergeCell ref="G28:L28"/>
    <mergeCell ref="A29:F29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A16" workbookViewId="0">
      <selection activeCell="A24" sqref="A24:I24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1" width="14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36" t="s">
        <v>45</v>
      </c>
      <c r="B1" s="137"/>
      <c r="C1" s="137"/>
      <c r="D1" s="137"/>
      <c r="E1" s="137"/>
      <c r="F1" s="137"/>
      <c r="G1" s="136" t="s">
        <v>21</v>
      </c>
      <c r="H1" s="137"/>
      <c r="I1" s="137"/>
      <c r="J1" s="137"/>
      <c r="K1" s="137"/>
      <c r="L1" s="137"/>
      <c r="M1" s="137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8" t="s">
        <v>84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0" t="s">
        <v>24</v>
      </c>
      <c r="F3" s="141"/>
      <c r="G3" s="140" t="s">
        <v>25</v>
      </c>
      <c r="H3" s="142"/>
      <c r="I3" s="14" t="s">
        <v>64</v>
      </c>
      <c r="J3" s="14" t="s">
        <v>85</v>
      </c>
      <c r="K3" s="14"/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/>
      <c r="L4" s="62" t="s">
        <v>66</v>
      </c>
      <c r="M4" s="63" t="s">
        <v>67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0.1</v>
      </c>
      <c r="F5" s="42">
        <f t="shared" ref="F5:F23" si="0">C5*E5</f>
        <v>0.49800000000000005</v>
      </c>
      <c r="G5" s="41">
        <v>0.32</v>
      </c>
      <c r="H5" s="43">
        <f t="shared" ref="H5:H6" si="1">(C5+D5+F5)*G5</f>
        <v>2.0409600000000006</v>
      </c>
      <c r="I5" s="44">
        <f t="shared" ref="I5:I23" si="2" xml:space="preserve"> (C5+D5+F5+H5)*$S$1</f>
        <v>12544250.400000002</v>
      </c>
      <c r="J5" s="44">
        <v>9503220</v>
      </c>
      <c r="K5" s="44">
        <v>34122550</v>
      </c>
      <c r="L5" s="44">
        <f>SUM(I5:K5)</f>
        <v>56170020.400000006</v>
      </c>
      <c r="M5" s="44">
        <f>L5*1%</f>
        <v>561700.20400000003</v>
      </c>
      <c r="N5" s="132"/>
      <c r="O5" s="133"/>
      <c r="P5" s="133"/>
      <c r="Q5" s="133"/>
      <c r="R5" s="133"/>
      <c r="S5" s="134">
        <f>M5</f>
        <v>561700.20400000003</v>
      </c>
      <c r="T5" s="130">
        <f>C5+D5+F5+H5</f>
        <v>8.418960000000002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0.18</v>
      </c>
      <c r="H6" s="43">
        <f t="shared" si="1"/>
        <v>0.91800000000000004</v>
      </c>
      <c r="I6" s="44">
        <f t="shared" si="2"/>
        <v>8966820.0000000019</v>
      </c>
      <c r="J6" s="44">
        <v>7599000</v>
      </c>
      <c r="K6" s="44">
        <v>27356400</v>
      </c>
      <c r="L6" s="44">
        <f t="shared" ref="L6:L23" si="3">SUM(I6:K6)</f>
        <v>43922220</v>
      </c>
      <c r="M6" s="44">
        <f t="shared" ref="M6:M23" si="4">L6*1%</f>
        <v>439222.2</v>
      </c>
      <c r="N6" s="132"/>
      <c r="O6" s="133"/>
      <c r="P6" s="133"/>
      <c r="Q6" s="133"/>
      <c r="R6" s="133"/>
      <c r="S6" s="134">
        <f t="shared" ref="S6:S23" si="5">M6</f>
        <v>439222.2</v>
      </c>
      <c r="T6" s="130">
        <f t="shared" ref="T6:T23" si="6">C6+D6+F6+H6</f>
        <v>6.0180000000000007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7450000</v>
      </c>
      <c r="J7" s="44">
        <v>7450000</v>
      </c>
      <c r="K7" s="44">
        <v>25994768</v>
      </c>
      <c r="L7" s="44">
        <f t="shared" si="3"/>
        <v>40894768</v>
      </c>
      <c r="M7" s="44">
        <f t="shared" si="4"/>
        <v>408947.68</v>
      </c>
      <c r="N7" s="132"/>
      <c r="O7" s="133"/>
      <c r="P7" s="133"/>
      <c r="Q7" s="133"/>
      <c r="R7" s="133"/>
      <c r="S7" s="134">
        <f t="shared" si="5"/>
        <v>408947.68</v>
      </c>
      <c r="T7" s="130">
        <f t="shared" si="6"/>
        <v>5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4470000</v>
      </c>
      <c r="J8" s="44">
        <v>4470000</v>
      </c>
      <c r="K8" s="44">
        <v>15101723</v>
      </c>
      <c r="L8" s="44">
        <f t="shared" si="3"/>
        <v>24041723</v>
      </c>
      <c r="M8" s="44">
        <f t="shared" si="4"/>
        <v>240417.23</v>
      </c>
      <c r="N8" s="132"/>
      <c r="O8" s="133"/>
      <c r="P8" s="133"/>
      <c r="Q8" s="133"/>
      <c r="R8" s="133"/>
      <c r="S8" s="134">
        <f t="shared" si="5"/>
        <v>240417.23</v>
      </c>
      <c r="T8" s="130">
        <f t="shared" si="6"/>
        <v>3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0.17</v>
      </c>
      <c r="H9" s="43">
        <f>(C9+D9+F9)*G9</f>
        <v>1.0162260000000001</v>
      </c>
      <c r="I9" s="44">
        <f t="shared" si="2"/>
        <v>10421098.74</v>
      </c>
      <c r="J9" s="44">
        <v>8906922</v>
      </c>
      <c r="K9" s="44">
        <v>32064919</v>
      </c>
      <c r="L9" s="44">
        <f t="shared" si="3"/>
        <v>51392939.740000002</v>
      </c>
      <c r="M9" s="44">
        <f t="shared" si="4"/>
        <v>513929.39740000002</v>
      </c>
      <c r="N9" s="132"/>
      <c r="O9" s="133"/>
      <c r="P9" s="133"/>
      <c r="Q9" s="133"/>
      <c r="R9" s="133"/>
      <c r="S9" s="134">
        <f t="shared" si="5"/>
        <v>513929.39740000002</v>
      </c>
      <c r="T9" s="130">
        <f t="shared" si="6"/>
        <v>6.9940259999999999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5974900</v>
      </c>
      <c r="J10" s="44">
        <v>5974900</v>
      </c>
      <c r="K10" s="44">
        <v>17207712</v>
      </c>
      <c r="L10" s="44">
        <f t="shared" si="3"/>
        <v>29157512</v>
      </c>
      <c r="M10" s="44">
        <f t="shared" si="4"/>
        <v>291575.12</v>
      </c>
      <c r="N10" s="133"/>
      <c r="O10" s="133"/>
      <c r="P10" s="133"/>
      <c r="Q10" s="133"/>
      <c r="R10" s="133"/>
      <c r="S10" s="134">
        <f t="shared" si="5"/>
        <v>291575.12</v>
      </c>
      <c r="T10" s="130">
        <f t="shared" si="6"/>
        <v>4.01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8683720</v>
      </c>
      <c r="J11" s="44">
        <v>8683720</v>
      </c>
      <c r="K11" s="44">
        <v>25009114</v>
      </c>
      <c r="L11" s="44">
        <f t="shared" si="3"/>
        <v>42376554</v>
      </c>
      <c r="M11" s="44">
        <f t="shared" si="4"/>
        <v>423765.54000000004</v>
      </c>
      <c r="N11" s="133"/>
      <c r="O11" s="133"/>
      <c r="P11" s="133"/>
      <c r="Q11" s="133"/>
      <c r="R11" s="133"/>
      <c r="S11" s="134">
        <f t="shared" si="5"/>
        <v>423765.54000000004</v>
      </c>
      <c r="T11" s="130">
        <f t="shared" si="6"/>
        <v>5.8280000000000003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5974900</v>
      </c>
      <c r="J12" s="44">
        <v>5974900</v>
      </c>
      <c r="K12" s="44">
        <v>17207712</v>
      </c>
      <c r="L12" s="44">
        <f t="shared" si="3"/>
        <v>29157512</v>
      </c>
      <c r="M12" s="44">
        <f t="shared" si="4"/>
        <v>291575.12</v>
      </c>
      <c r="N12" s="133"/>
      <c r="O12" s="133"/>
      <c r="P12" s="133"/>
      <c r="Q12" s="133"/>
      <c r="R12" s="133"/>
      <c r="S12" s="134">
        <f t="shared" si="5"/>
        <v>291575.12</v>
      </c>
      <c r="T12" s="130">
        <f t="shared" si="6"/>
        <v>4.01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0.15</v>
      </c>
      <c r="H13" s="43">
        <f>(C13+D13+F13)*G13</f>
        <v>0.66600000000000004</v>
      </c>
      <c r="I13" s="44">
        <f t="shared" si="2"/>
        <v>7607940.0000000009</v>
      </c>
      <c r="J13" s="44">
        <v>6615600</v>
      </c>
      <c r="K13" s="44">
        <v>19052928</v>
      </c>
      <c r="L13" s="44">
        <f t="shared" si="3"/>
        <v>33276468</v>
      </c>
      <c r="M13" s="44">
        <f t="shared" si="4"/>
        <v>332764.68</v>
      </c>
      <c r="N13" s="132"/>
      <c r="O13" s="133"/>
      <c r="P13" s="133"/>
      <c r="Q13" s="133"/>
      <c r="R13" s="133"/>
      <c r="S13" s="134">
        <f t="shared" si="5"/>
        <v>332764.68</v>
      </c>
      <c r="T13" s="130">
        <f t="shared" si="6"/>
        <v>5.1060000000000008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0.19</v>
      </c>
      <c r="H14" s="43">
        <f>(C14+D14+F14)*G14</f>
        <v>0.96900000000000008</v>
      </c>
      <c r="I14" s="44">
        <f t="shared" si="2"/>
        <v>9042810.0000000019</v>
      </c>
      <c r="J14" s="44">
        <v>7599000</v>
      </c>
      <c r="K14" s="44">
        <v>27356400</v>
      </c>
      <c r="L14" s="44">
        <f t="shared" si="3"/>
        <v>43998210</v>
      </c>
      <c r="M14" s="44">
        <f t="shared" si="4"/>
        <v>439982.10000000003</v>
      </c>
      <c r="N14" s="132"/>
      <c r="O14" s="133"/>
      <c r="P14" s="133"/>
      <c r="Q14" s="133"/>
      <c r="R14" s="133"/>
      <c r="S14" s="134">
        <f t="shared" si="5"/>
        <v>439982.10000000003</v>
      </c>
      <c r="T14" s="130">
        <f t="shared" si="6"/>
        <v>6.0690000000000008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5945100</v>
      </c>
      <c r="J15" s="44">
        <v>5945100</v>
      </c>
      <c r="K15" s="44">
        <v>21402360</v>
      </c>
      <c r="L15" s="44">
        <f t="shared" si="3"/>
        <v>33292560</v>
      </c>
      <c r="M15" s="44">
        <f t="shared" si="4"/>
        <v>332925.60000000003</v>
      </c>
      <c r="N15" s="132"/>
      <c r="O15" s="133"/>
      <c r="P15" s="133"/>
      <c r="Q15" s="133"/>
      <c r="R15" s="133"/>
      <c r="S15" s="134">
        <f t="shared" si="5"/>
        <v>332925.60000000003</v>
      </c>
      <c r="T15" s="130">
        <f t="shared" si="6"/>
        <v>3.99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2"/>
        <v>2235000</v>
      </c>
      <c r="J16" s="44">
        <v>2235000</v>
      </c>
      <c r="K16" s="44"/>
      <c r="L16" s="44">
        <f t="shared" si="3"/>
        <v>4470000</v>
      </c>
      <c r="M16" s="44">
        <f t="shared" si="4"/>
        <v>44700</v>
      </c>
      <c r="N16" s="133"/>
      <c r="O16" s="133"/>
      <c r="P16" s="133"/>
      <c r="Q16" s="133"/>
      <c r="R16" s="133"/>
      <c r="S16" s="134">
        <f t="shared" si="5"/>
        <v>44700</v>
      </c>
      <c r="T16" s="130">
        <f t="shared" si="6"/>
        <v>1.5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11020338</v>
      </c>
      <c r="J17" s="44">
        <v>8746300</v>
      </c>
      <c r="K17" s="44">
        <v>22864173</v>
      </c>
      <c r="L17" s="44">
        <f t="shared" si="3"/>
        <v>42630811</v>
      </c>
      <c r="M17" s="44">
        <f t="shared" si="4"/>
        <v>426308.11</v>
      </c>
      <c r="N17" s="133"/>
      <c r="O17" s="133"/>
      <c r="P17" s="133"/>
      <c r="Q17" s="133"/>
      <c r="R17" s="133"/>
      <c r="S17" s="134">
        <f t="shared" si="5"/>
        <v>426308.11</v>
      </c>
      <c r="T17" s="130">
        <f t="shared" si="6"/>
        <v>7.3962000000000003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3978300</v>
      </c>
      <c r="J18" s="44">
        <v>3978300</v>
      </c>
      <c r="K18" s="44"/>
      <c r="L18" s="44">
        <f t="shared" si="3"/>
        <v>7956600</v>
      </c>
      <c r="M18" s="44">
        <f t="shared" si="4"/>
        <v>79566</v>
      </c>
      <c r="N18" s="133"/>
      <c r="O18" s="133"/>
      <c r="P18" s="133"/>
      <c r="Q18" s="133"/>
      <c r="R18" s="133"/>
      <c r="S18" s="134">
        <f t="shared" si="5"/>
        <v>79566</v>
      </c>
      <c r="T18" s="130">
        <f t="shared" si="6"/>
        <v>2.67</v>
      </c>
    </row>
    <row r="19" spans="1:21" s="31" customFormat="1" ht="24" customHeight="1" x14ac:dyDescent="0.25">
      <c r="A19" s="35">
        <v>15</v>
      </c>
      <c r="B19" s="36" t="s">
        <v>29</v>
      </c>
      <c r="C19" s="39">
        <v>2.67</v>
      </c>
      <c r="D19" s="40"/>
      <c r="E19" s="40"/>
      <c r="F19" s="48">
        <f t="shared" si="0"/>
        <v>0</v>
      </c>
      <c r="G19" s="41"/>
      <c r="H19" s="43"/>
      <c r="I19" s="44">
        <f t="shared" si="2"/>
        <v>3978300</v>
      </c>
      <c r="J19" s="44">
        <v>3978300</v>
      </c>
      <c r="K19" s="44">
        <v>11211915</v>
      </c>
      <c r="L19" s="44">
        <f t="shared" si="3"/>
        <v>19168515</v>
      </c>
      <c r="M19" s="44">
        <f t="shared" si="4"/>
        <v>191685.15</v>
      </c>
      <c r="N19" s="133"/>
      <c r="O19" s="133"/>
      <c r="P19" s="133"/>
      <c r="Q19" s="133"/>
      <c r="R19" s="133"/>
      <c r="S19" s="134">
        <f t="shared" si="5"/>
        <v>191685.15</v>
      </c>
      <c r="T19" s="130">
        <f t="shared" si="6"/>
        <v>2.67</v>
      </c>
      <c r="U19" s="112"/>
    </row>
    <row r="20" spans="1:21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t="shared" si="2"/>
        <v>3590900</v>
      </c>
      <c r="J20" s="44">
        <v>3590900</v>
      </c>
      <c r="K20" s="44"/>
      <c r="L20" s="44">
        <f t="shared" si="3"/>
        <v>7181800</v>
      </c>
      <c r="M20" s="44">
        <f t="shared" si="4"/>
        <v>71818</v>
      </c>
      <c r="N20" s="133"/>
      <c r="O20" s="133"/>
      <c r="P20" s="133"/>
      <c r="Q20" s="133"/>
      <c r="R20" s="133"/>
      <c r="S20" s="134">
        <f t="shared" si="5"/>
        <v>71818</v>
      </c>
      <c r="T20" s="130">
        <f t="shared" si="6"/>
        <v>2.41</v>
      </c>
      <c r="U20" s="112"/>
    </row>
    <row r="21" spans="1:21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t="shared" si="2"/>
        <v>2963610</v>
      </c>
      <c r="J21" s="44">
        <v>2963610</v>
      </c>
      <c r="K21" s="44">
        <v>10668996</v>
      </c>
      <c r="L21" s="44">
        <f t="shared" si="3"/>
        <v>16596216</v>
      </c>
      <c r="M21" s="44">
        <f t="shared" si="4"/>
        <v>165962.16</v>
      </c>
      <c r="N21" s="133"/>
      <c r="O21" s="133"/>
      <c r="P21" s="133"/>
      <c r="Q21" s="133"/>
      <c r="R21" s="133"/>
      <c r="S21" s="134">
        <f t="shared" si="5"/>
        <v>165962.16</v>
      </c>
      <c r="T21" s="130">
        <f t="shared" si="6"/>
        <v>1.9890000000000001</v>
      </c>
      <c r="U21" s="112"/>
    </row>
    <row r="22" spans="1:21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>
        <v>0.15</v>
      </c>
      <c r="H22" s="43">
        <f>(C22+D22+F22)*G22</f>
        <v>0.65099999999999991</v>
      </c>
      <c r="I22" s="44">
        <f t="shared" si="2"/>
        <v>7436589.9999999991</v>
      </c>
      <c r="J22" s="44">
        <v>6466600</v>
      </c>
      <c r="K22" s="44">
        <v>18623808</v>
      </c>
      <c r="L22" s="44">
        <f t="shared" si="3"/>
        <v>32526998</v>
      </c>
      <c r="M22" s="44">
        <f t="shared" si="4"/>
        <v>325269.98</v>
      </c>
      <c r="N22" s="133"/>
      <c r="O22" s="133"/>
      <c r="P22" s="133"/>
      <c r="Q22" s="133"/>
      <c r="R22" s="133"/>
      <c r="S22" s="134">
        <f t="shared" si="5"/>
        <v>325269.98</v>
      </c>
      <c r="T22" s="130">
        <f t="shared" si="6"/>
        <v>4.9909999999999997</v>
      </c>
      <c r="U22" s="112"/>
    </row>
    <row r="23" spans="1:21" s="31" customFormat="1" ht="24" customHeight="1" x14ac:dyDescent="0.25">
      <c r="A23" s="35">
        <v>19</v>
      </c>
      <c r="B23" s="36" t="s">
        <v>47</v>
      </c>
      <c r="C23" s="39">
        <v>3</v>
      </c>
      <c r="D23" s="40"/>
      <c r="E23" s="40"/>
      <c r="F23" s="48">
        <f t="shared" si="0"/>
        <v>0</v>
      </c>
      <c r="G23" s="41"/>
      <c r="H23" s="43"/>
      <c r="I23" s="44">
        <f t="shared" si="2"/>
        <v>4470000</v>
      </c>
      <c r="J23" s="44">
        <v>4470000</v>
      </c>
      <c r="K23" s="44">
        <v>4291200</v>
      </c>
      <c r="L23" s="44">
        <f t="shared" si="3"/>
        <v>13231200</v>
      </c>
      <c r="M23" s="44">
        <f t="shared" si="4"/>
        <v>132312</v>
      </c>
      <c r="N23" s="133"/>
      <c r="O23" s="133"/>
      <c r="P23" s="133"/>
      <c r="Q23" s="133"/>
      <c r="R23" s="133"/>
      <c r="S23" s="134">
        <f t="shared" si="5"/>
        <v>132312</v>
      </c>
      <c r="T23" s="130">
        <f t="shared" si="6"/>
        <v>3</v>
      </c>
      <c r="U23" s="112"/>
    </row>
    <row r="24" spans="1:21" s="16" customFormat="1" ht="24" customHeight="1" x14ac:dyDescent="0.25">
      <c r="A24" s="143" t="s">
        <v>22</v>
      </c>
      <c r="B24" s="144"/>
      <c r="C24" s="144"/>
      <c r="D24" s="144"/>
      <c r="E24" s="144"/>
      <c r="F24" s="144"/>
      <c r="G24" s="144"/>
      <c r="H24" s="144"/>
      <c r="I24" s="145"/>
      <c r="J24" s="24">
        <f>SUM(J5:J23)</f>
        <v>115151372</v>
      </c>
      <c r="K24" s="24">
        <f>SUM(K5:K23)</f>
        <v>329536678</v>
      </c>
      <c r="L24" s="24">
        <f>SUM(L5:L23)</f>
        <v>571442627.13999999</v>
      </c>
      <c r="M24" s="24">
        <f t="shared" ref="M24:S24" si="7">SUM(M5:M23)</f>
        <v>5714426.2714000009</v>
      </c>
      <c r="N24" s="24">
        <f t="shared" si="7"/>
        <v>0</v>
      </c>
      <c r="O24" s="24">
        <f t="shared" si="7"/>
        <v>0</v>
      </c>
      <c r="P24" s="24">
        <f t="shared" si="7"/>
        <v>0</v>
      </c>
      <c r="Q24" s="24">
        <f t="shared" si="7"/>
        <v>0</v>
      </c>
      <c r="R24" s="24">
        <f t="shared" si="7"/>
        <v>0</v>
      </c>
      <c r="S24" s="24">
        <f t="shared" si="7"/>
        <v>5714426.2714000009</v>
      </c>
    </row>
    <row r="25" spans="1:21" s="16" customFormat="1" ht="9.75" customHeight="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21" s="19" customFormat="1" ht="15.75" x14ac:dyDescent="0.25">
      <c r="A26" s="157" t="s">
        <v>42</v>
      </c>
      <c r="B26" s="157"/>
      <c r="C26" s="157"/>
      <c r="D26" s="156">
        <f>S24*30%</f>
        <v>1714327.8814200002</v>
      </c>
      <c r="E26" s="156"/>
      <c r="F26" s="156"/>
      <c r="G26" s="33"/>
      <c r="M26" s="6"/>
      <c r="N26" s="20"/>
      <c r="O26" s="20"/>
      <c r="P26" s="20"/>
      <c r="Q26" s="20"/>
    </row>
    <row r="27" spans="1:21" s="19" customFormat="1" ht="15.75" x14ac:dyDescent="0.25">
      <c r="A27" s="157" t="s">
        <v>43</v>
      </c>
      <c r="B27" s="157"/>
      <c r="C27" s="157"/>
      <c r="D27" s="156">
        <f>S24*70%</f>
        <v>4000098.3899800004</v>
      </c>
      <c r="E27" s="156"/>
      <c r="F27" s="156"/>
      <c r="G27" s="33"/>
      <c r="M27" s="9"/>
      <c r="N27" s="20"/>
      <c r="O27" s="10"/>
      <c r="P27" s="11"/>
      <c r="Q27" s="20"/>
    </row>
    <row r="28" spans="1:21" s="19" customFormat="1" ht="20.25" customHeight="1" x14ac:dyDescent="0.25">
      <c r="A28" s="150" t="s">
        <v>35</v>
      </c>
      <c r="B28" s="150"/>
      <c r="C28" s="150"/>
      <c r="D28" s="150"/>
      <c r="E28" s="150"/>
      <c r="F28" s="150"/>
      <c r="G28" s="27"/>
      <c r="H28" s="27"/>
      <c r="I28" s="27"/>
      <c r="J28" s="27"/>
      <c r="K28" s="27"/>
      <c r="L28" s="27"/>
      <c r="M28" s="27" t="s">
        <v>38</v>
      </c>
      <c r="N28" s="27"/>
      <c r="O28" s="27"/>
      <c r="P28" s="27"/>
      <c r="Q28" s="27"/>
      <c r="R28" s="27"/>
    </row>
    <row r="29" spans="1:21" s="19" customFormat="1" ht="16.5" x14ac:dyDescent="0.25">
      <c r="A29"/>
      <c r="B29"/>
      <c r="C29"/>
      <c r="G29" s="28"/>
      <c r="H29" s="28"/>
      <c r="I29" s="28"/>
      <c r="J29" s="28"/>
      <c r="K29" s="28"/>
      <c r="L29" s="28"/>
      <c r="M29" s="147" t="s">
        <v>34</v>
      </c>
      <c r="N29" s="147"/>
      <c r="O29" s="147"/>
      <c r="P29" s="147"/>
      <c r="Q29" s="147"/>
      <c r="R29" s="147"/>
    </row>
    <row r="30" spans="1:21" s="19" customFormat="1" ht="15.75" x14ac:dyDescent="0.25">
      <c r="A30"/>
      <c r="B30"/>
      <c r="C30"/>
      <c r="G30"/>
      <c r="H30"/>
      <c r="I30"/>
      <c r="J30"/>
      <c r="K30"/>
      <c r="L30"/>
      <c r="M30"/>
    </row>
    <row r="31" spans="1:21" s="19" customFormat="1" ht="15.75" x14ac:dyDescent="0.25">
      <c r="A31"/>
      <c r="B31"/>
      <c r="C31"/>
      <c r="G31"/>
      <c r="H31"/>
      <c r="I31"/>
      <c r="J31"/>
      <c r="K31"/>
      <c r="L31"/>
      <c r="M31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D33" s="148"/>
      <c r="E33" s="148"/>
      <c r="G33"/>
      <c r="H33"/>
      <c r="I33"/>
      <c r="J33"/>
      <c r="K33"/>
      <c r="L33"/>
      <c r="M33"/>
    </row>
    <row r="34" spans="1:19" s="19" customFormat="1" ht="15.75" x14ac:dyDescent="0.25">
      <c r="A34" s="26"/>
      <c r="B34"/>
      <c r="C34" s="26"/>
      <c r="G34" s="26"/>
      <c r="H34" s="26"/>
      <c r="I34" s="26"/>
      <c r="J34" s="26"/>
      <c r="K34" s="26"/>
      <c r="L34" s="26"/>
      <c r="M34" s="26"/>
    </row>
    <row r="35" spans="1:19" s="19" customFormat="1" ht="18.75" x14ac:dyDescent="0.3">
      <c r="A35" s="151" t="s">
        <v>3</v>
      </c>
      <c r="B35" s="151"/>
      <c r="C35" s="151"/>
      <c r="D35" s="151"/>
      <c r="E35" s="151"/>
      <c r="F35" s="151"/>
      <c r="G35" s="30"/>
      <c r="H35" s="30"/>
      <c r="I35" s="30"/>
      <c r="J35" s="30"/>
      <c r="K35" s="30"/>
      <c r="L35" s="151" t="s">
        <v>8</v>
      </c>
      <c r="M35" s="151"/>
      <c r="N35" s="151"/>
      <c r="O35" s="151"/>
      <c r="P35" s="151"/>
      <c r="Q35" s="151"/>
      <c r="R35" s="151"/>
      <c r="S35" s="151"/>
    </row>
    <row r="36" spans="1:19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  <c r="L36" s="6"/>
      <c r="M36" s="6"/>
    </row>
    <row r="37" spans="1:19" s="19" customFormat="1" ht="15.75" x14ac:dyDescent="0.25">
      <c r="A37" s="6"/>
      <c r="B37" s="6"/>
      <c r="C37" s="131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3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C40" s="21"/>
    </row>
    <row r="41" spans="1:19" s="19" customFormat="1" ht="15.75" x14ac:dyDescent="0.25">
      <c r="C41" s="21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5">
    <mergeCell ref="M29:R29"/>
    <mergeCell ref="D33:E33"/>
    <mergeCell ref="A35:F35"/>
    <mergeCell ref="L35:S35"/>
    <mergeCell ref="A26:C26"/>
    <mergeCell ref="D26:F26"/>
    <mergeCell ref="A27:C27"/>
    <mergeCell ref="D27:F27"/>
    <mergeCell ref="A28:F28"/>
    <mergeCell ref="A1:F1"/>
    <mergeCell ref="G1:M1"/>
    <mergeCell ref="A2:S2"/>
    <mergeCell ref="E3:F3"/>
    <mergeCell ref="G3:H3"/>
    <mergeCell ref="A24:I2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THANG 9</vt:lpstr>
      <vt:lpstr>THANG 10</vt:lpstr>
      <vt:lpstr>THANG 11</vt:lpstr>
      <vt:lpstr>'THANG 1'!Print_Area</vt:lpstr>
      <vt:lpstr>'THANG 10'!Print_Area</vt:lpstr>
      <vt:lpstr>'THANG 2'!Print_Area</vt:lpstr>
      <vt:lpstr>'THANG 3'!Print_Area</vt:lpstr>
      <vt:lpstr>'THANG 6'!Print_Area</vt:lpstr>
      <vt:lpstr>'THANG 1'!Print_Titles</vt:lpstr>
      <vt:lpstr>'THANG 10'!Print_Titles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2019-10-16T08:52:28Z</cp:lastPrinted>
  <dcterms:created xsi:type="dcterms:W3CDTF">2017-08-14T00:21:34Z</dcterms:created>
  <dcterms:modified xsi:type="dcterms:W3CDTF">2019-11-15T11:09:30Z</dcterms:modified>
</cp:coreProperties>
</file>